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465" windowWidth="6360" windowHeight="6480" activeTab="4"/>
  </bookViews>
  <sheets>
    <sheet name="IVG" sheetId="1" r:id="rId1"/>
    <sheet name="202" sheetId="2" r:id="rId2"/>
    <sheet name="203" sheetId="3" r:id="rId3"/>
    <sheet name="211" sheetId="4" r:id="rId4"/>
    <sheet name="210" sheetId="5" r:id="rId5"/>
  </sheets>
  <definedNames/>
  <calcPr fullCalcOnLoad="1"/>
</workbook>
</file>

<file path=xl/sharedStrings.xml><?xml version="1.0" encoding="utf-8"?>
<sst xmlns="http://schemas.openxmlformats.org/spreadsheetml/2006/main" count="453" uniqueCount="250">
  <si>
    <t>Adresa:</t>
  </si>
  <si>
    <t>Denumire :</t>
  </si>
  <si>
    <t>Cod Fiscal :</t>
  </si>
  <si>
    <t>Localitate :</t>
  </si>
  <si>
    <t>C.N.P. :</t>
  </si>
  <si>
    <t>Alte surse :</t>
  </si>
  <si>
    <t>Ian.</t>
  </si>
  <si>
    <t>Feb.</t>
  </si>
  <si>
    <t>Mar.</t>
  </si>
  <si>
    <t>Apr.</t>
  </si>
  <si>
    <t>Mai</t>
  </si>
  <si>
    <t>Iun</t>
  </si>
  <si>
    <t>Iul.</t>
  </si>
  <si>
    <t>Aug.</t>
  </si>
  <si>
    <t>Sep.</t>
  </si>
  <si>
    <t>Oct.</t>
  </si>
  <si>
    <t>Nov.</t>
  </si>
  <si>
    <t>Dec.</t>
  </si>
  <si>
    <t>IV. CALCULUL IMPOZITULUI PE VENITURILE DIN SALARII</t>
  </si>
  <si>
    <t>Luna</t>
  </si>
  <si>
    <t>Venit net</t>
  </si>
  <si>
    <t>Deducere</t>
  </si>
  <si>
    <t>Deduceri</t>
  </si>
  <si>
    <t>Venit baza</t>
  </si>
  <si>
    <t>de calcul</t>
  </si>
  <si>
    <t>I. DATE DE IDENTIFICARE ANGAJATOR</t>
  </si>
  <si>
    <t>II. DATE DE IDENTIFICARE ANGAJAT</t>
  </si>
  <si>
    <t>suplimentare</t>
  </si>
  <si>
    <t>Impozit calculat</t>
  </si>
  <si>
    <t>si retinut</t>
  </si>
  <si>
    <t>4=1-(2+3)</t>
  </si>
  <si>
    <t>Ianuarie</t>
  </si>
  <si>
    <t>Februarie</t>
  </si>
  <si>
    <t>Martie</t>
  </si>
  <si>
    <t>Aprilie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</si>
  <si>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</si>
  <si>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</si>
  <si>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</si>
  <si>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</si>
  <si>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</si>
  <si>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</si>
  <si>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</si>
  <si>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</si>
  <si>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pers. de baza</t>
  </si>
  <si>
    <t>V. DATE REFERITOARE LA REGULARIZARE conform art.27(1)</t>
  </si>
  <si>
    <t>angajatului</t>
  </si>
  <si>
    <t>Suma achitata</t>
  </si>
  <si>
    <t>Suma restituita</t>
  </si>
  <si>
    <t>Impozit de restit.</t>
  </si>
  <si>
    <t>Bucuresti</t>
  </si>
  <si>
    <t>Impozit anual</t>
  </si>
  <si>
    <t>III. DEDUCERI PERSONALE / A</t>
  </si>
  <si>
    <t>III. DEDUCERI PERSONALE / B Situatia proprie pentru deducere suplimentara</t>
  </si>
  <si>
    <t>invalid gr.I, handicap grav</t>
  </si>
  <si>
    <t>invalid gr.II, handicap accentuat</t>
  </si>
  <si>
    <t>III. DEDUCERI PERSONALE / C - Date ref. la persoanele aflate in intretinere pt.care se solicita deducerea</t>
  </si>
  <si>
    <t>Sot/Sotie</t>
  </si>
  <si>
    <t>Copii</t>
  </si>
  <si>
    <t>Alta</t>
  </si>
  <si>
    <t>III. CALCULUL IMPOZITULUI PE VENITURILE DIN SALARII</t>
  </si>
  <si>
    <t>Data inceperii activitatii :</t>
  </si>
  <si>
    <t>Data incetarii activitatii :</t>
  </si>
  <si>
    <t>AS 1 :</t>
  </si>
  <si>
    <t>AS 2 :</t>
  </si>
  <si>
    <t>AS 3 :</t>
  </si>
  <si>
    <t>AS 4 :</t>
  </si>
  <si>
    <t>AS 5 :</t>
  </si>
  <si>
    <t>AS 6 :</t>
  </si>
  <si>
    <t>AS 7 :</t>
  </si>
  <si>
    <t>nu</t>
  </si>
  <si>
    <r>
      <t xml:space="preserve">da / </t>
    </r>
    <r>
      <rPr>
        <b/>
        <sz val="10"/>
        <rFont val="Arial"/>
        <family val="2"/>
      </rPr>
      <t>NU</t>
    </r>
  </si>
  <si>
    <t>CNP :</t>
  </si>
  <si>
    <t>Impozit de achit.</t>
  </si>
  <si>
    <t>de angajat</t>
  </si>
  <si>
    <t xml:space="preserve">                          Diferente</t>
  </si>
  <si>
    <t>A. VENIT NET DIN ACTIVITATI INDEPENDENTE</t>
  </si>
  <si>
    <t xml:space="preserve">   A1. Comerciale</t>
  </si>
  <si>
    <t xml:space="preserve">     1. Venit net</t>
  </si>
  <si>
    <t xml:space="preserve">     2. Pierdere fiscala</t>
  </si>
  <si>
    <t xml:space="preserve">   A2. Profesii liberale</t>
  </si>
  <si>
    <t xml:space="preserve">   A3. Stabilit pe baza normelor de venit</t>
  </si>
  <si>
    <t xml:space="preserve">     5. Norma de venit</t>
  </si>
  <si>
    <t xml:space="preserve">     3. Venit net</t>
  </si>
  <si>
    <t xml:space="preserve">     4. Pierdere fiscala</t>
  </si>
  <si>
    <t xml:space="preserve">   A4. Drepturi de proprietate intelectuala</t>
  </si>
  <si>
    <t xml:space="preserve">   A5. Din asociere</t>
  </si>
  <si>
    <t xml:space="preserve">     6. Venit net</t>
  </si>
  <si>
    <t xml:space="preserve">     7. Pierdere fiscala</t>
  </si>
  <si>
    <t xml:space="preserve">     9. Pierdere fiscala distribuita</t>
  </si>
  <si>
    <t xml:space="preserve">     8. Venit net distribuit</t>
  </si>
  <si>
    <t xml:space="preserve">   A6. Rezultatul net din activitati independente, desfasurate in anul de raportare.</t>
  </si>
  <si>
    <t xml:space="preserve">     10. Total venituri nete (rd.1+rd.3+rd.5+rd.6+rd.8)</t>
  </si>
  <si>
    <t xml:space="preserve">     11. Total pierderi fiscale (rd.2+rd.4+rd.7+rd.9)</t>
  </si>
  <si>
    <t xml:space="preserve">     12. Venit net din activitati independente (rd.10 - rd.11 daca rd.10&gt;rd.11)</t>
  </si>
  <si>
    <t xml:space="preserve">     13. Pierdere fiscala din activitati independente </t>
  </si>
  <si>
    <t>(rd.11 - rd.10 daca rd.11&gt;rd.10)</t>
  </si>
  <si>
    <t>B. VENIT NET DIN SALARII</t>
  </si>
  <si>
    <t xml:space="preserve">     14. Venit net din salarii, realizat la functia de baza</t>
  </si>
  <si>
    <t xml:space="preserve">     15. Venit net din salarii, realizat in afara functiei de baza</t>
  </si>
  <si>
    <t xml:space="preserve">     16. Venit net calculat pentru salarii primite din strainatate pt.activit.desf.in Romania</t>
  </si>
  <si>
    <t xml:space="preserve">     17. Total venit net din salarii (rd.14+rd.15+rd.16)</t>
  </si>
  <si>
    <t>C. VENIT NET DIN CEDAREA FOLOSINTEI BUNURILOR</t>
  </si>
  <si>
    <t xml:space="preserve">     18. Venit net</t>
  </si>
  <si>
    <t>D. VENIT DIN STRAINATATE</t>
  </si>
  <si>
    <t xml:space="preserve">     19. Venit</t>
  </si>
  <si>
    <t xml:space="preserve">     20. Pierdere fiscala</t>
  </si>
  <si>
    <t>E. PLATI ANTICIPATE IN CONTUL IMPOZITULUI PE VENIT din :</t>
  </si>
  <si>
    <t xml:space="preserve">     21. Activitati independente - comerciale</t>
  </si>
  <si>
    <t xml:space="preserve">     22. Activitati independente - profesii liberale</t>
  </si>
  <si>
    <t xml:space="preserve">     23. Activitati independente - drepturi de proprietate intelectuala</t>
  </si>
  <si>
    <t xml:space="preserve">     24. Salarii de la functia de baza (rd.14 col.5 din FF1)</t>
  </si>
  <si>
    <t xml:space="preserve">     25. Salarii din afara functiei de baza (rd.13 col.2 din FF2)</t>
  </si>
  <si>
    <t xml:space="preserve">     26. Salarii din strainatate pt.activit.desf.in Romania</t>
  </si>
  <si>
    <t xml:space="preserve">     27. Cedarea folosintei bunurilor</t>
  </si>
  <si>
    <t xml:space="preserve">     28. TOTAL (rd.21+rd.22+rd.23+rd.24+rd.25+rd.26+rd.27)</t>
  </si>
  <si>
    <t>F. VENITURI SCUTITE REALIZATE IN ANUL FISCAL DE RAPORTARE</t>
  </si>
  <si>
    <t xml:space="preserve">     29. Venit net din activitati independente</t>
  </si>
  <si>
    <t xml:space="preserve">     30. Pierdere fiscala din activitati independente</t>
  </si>
  <si>
    <t xml:space="preserve">     31. Venit net din salarii</t>
  </si>
  <si>
    <t>Strada :</t>
  </si>
  <si>
    <t>Nr. :</t>
  </si>
  <si>
    <t>Bloc :</t>
  </si>
  <si>
    <t>Scara :</t>
  </si>
  <si>
    <t>Etaj :</t>
  </si>
  <si>
    <t>Apartam. :</t>
  </si>
  <si>
    <t>Sector :</t>
  </si>
  <si>
    <t>Adresa :</t>
  </si>
  <si>
    <t>Nume :</t>
  </si>
  <si>
    <t>Initiala tatalui :</t>
  </si>
  <si>
    <t>Prenume :</t>
  </si>
  <si>
    <t xml:space="preserve">G. Documente justificative anexate pentru determinarea coeficientilor de deduceri personale </t>
  </si>
  <si>
    <r>
      <t>suplimentare</t>
    </r>
    <r>
      <rPr>
        <sz val="10"/>
        <rFont val="Arial"/>
        <family val="0"/>
      </rPr>
      <t xml:space="preserve"> (casutele de mai jos se completeaza cu x unde este cazul)</t>
    </r>
  </si>
  <si>
    <t>- certificat de casatorie</t>
  </si>
  <si>
    <t>- certificat de nastere (copii)</t>
  </si>
  <si>
    <t>- certificat comisie expertiza medicala</t>
  </si>
  <si>
    <t>- adeverinta de venit pt.persoana aflata in intretinere</t>
  </si>
  <si>
    <t>- declaratie pe propria raspundere</t>
  </si>
  <si>
    <t>- altele</t>
  </si>
  <si>
    <t>Limita minima</t>
  </si>
  <si>
    <t>Limita maxima</t>
  </si>
  <si>
    <t>Impozit fix</t>
  </si>
  <si>
    <t>… pt. ce depaseste …</t>
  </si>
  <si>
    <t>Procent</t>
  </si>
  <si>
    <t xml:space="preserve">          Venit anual impozabil</t>
  </si>
  <si>
    <t>I. GRILA DE CALCUL A IMPOZITULUI PE VENITUL GLOBAL REALIZAT IN ANUL 2001</t>
  </si>
  <si>
    <t>H. IMPOZITUL PE VENIT</t>
  </si>
  <si>
    <t xml:space="preserve">     32. Calculat pentru anul de raportare</t>
  </si>
  <si>
    <t xml:space="preserve">     33. Plati anticipate</t>
  </si>
  <si>
    <t>Deduceri personale</t>
  </si>
  <si>
    <t>Deduceri suplimentare</t>
  </si>
  <si>
    <t>Venit baza de calcul</t>
  </si>
  <si>
    <r>
      <t>DA</t>
    </r>
    <r>
      <rPr>
        <sz val="10"/>
        <rFont val="Arial"/>
        <family val="0"/>
      </rPr>
      <t xml:space="preserve"> / nu</t>
    </r>
  </si>
  <si>
    <t>x</t>
  </si>
  <si>
    <t>__/__/____</t>
  </si>
  <si>
    <t>Cont bancar</t>
  </si>
  <si>
    <t>Banca :</t>
  </si>
  <si>
    <t>Numar cont :</t>
  </si>
  <si>
    <t>Nume si prenume (denumire) chirias / arendas :</t>
  </si>
  <si>
    <t>Cota parte detinuta in coproprietate :</t>
  </si>
  <si>
    <t>Data inceperii derularii contractului :</t>
  </si>
  <si>
    <t>Date de identificare ale bunului :</t>
  </si>
  <si>
    <t>Data incetarii contractului :</t>
  </si>
  <si>
    <t>Contract de inchiriere / subinchiriere / arendare nr. din :</t>
  </si>
  <si>
    <t>1.Contravaloarea chiriei / arendei conform contractului</t>
  </si>
  <si>
    <t>2.Suma cheltuielilor ce cad, conform dispozitiilor legale, in sarcina proprietarului,</t>
  </si>
  <si>
    <t>uzufructuarului sau altui detinator legal, daca sunt efectuate de cealalta parte contractanta</t>
  </si>
  <si>
    <t>4.Cheltuieli deductibile (rd.3 x 30%)</t>
  </si>
  <si>
    <t>1.</t>
  </si>
  <si>
    <t>2.</t>
  </si>
  <si>
    <t>3.</t>
  </si>
  <si>
    <t>4.</t>
  </si>
  <si>
    <t>5.</t>
  </si>
  <si>
    <t>Nr.</t>
  </si>
  <si>
    <t>crt.</t>
  </si>
  <si>
    <t>Felul documentului</t>
  </si>
  <si>
    <t>de plata</t>
  </si>
  <si>
    <t>Serie / numar</t>
  </si>
  <si>
    <t>document</t>
  </si>
  <si>
    <t>Data</t>
  </si>
  <si>
    <t>emiterii</t>
  </si>
  <si>
    <t>Suma</t>
  </si>
  <si>
    <t>platita</t>
  </si>
  <si>
    <t xml:space="preserve">     34. Rest</t>
  </si>
  <si>
    <t>Corectie cheltuieli profesionale</t>
  </si>
  <si>
    <t>A</t>
  </si>
  <si>
    <t>B</t>
  </si>
  <si>
    <t>C</t>
  </si>
  <si>
    <t>1501010400000</t>
  </si>
  <si>
    <t>Sector/Judet :</t>
  </si>
  <si>
    <t>Mare</t>
  </si>
  <si>
    <t xml:space="preserve">A </t>
  </si>
  <si>
    <t>Z</t>
  </si>
  <si>
    <t>1900101400100</t>
  </si>
  <si>
    <t>Mica</t>
  </si>
  <si>
    <t>FIRMA 1</t>
  </si>
  <si>
    <t>FIRMA 2</t>
  </si>
  <si>
    <t>Mijlocie</t>
  </si>
  <si>
    <t>AB2</t>
  </si>
  <si>
    <t>AA1</t>
  </si>
  <si>
    <t>Z6</t>
  </si>
  <si>
    <t>FIRMA 3</t>
  </si>
  <si>
    <t>333 / 13.03.2003</t>
  </si>
  <si>
    <t>13.03.2003</t>
  </si>
  <si>
    <t>13.03.2006</t>
  </si>
  <si>
    <t xml:space="preserve">Teren arabil </t>
  </si>
  <si>
    <t>AA/1111</t>
  </si>
  <si>
    <t>BB/2222</t>
  </si>
  <si>
    <t>B. DATE PRIVIND CONTRACTUL INCHEIAT INTRE PARTI</t>
  </si>
  <si>
    <t>C.VENIT DIN CEDAREA FOLOSINTEI BUNULUI</t>
  </si>
  <si>
    <t>D. PLATI ANTICIPATE CU TITLU DE IMPOZIT</t>
  </si>
  <si>
    <t>A. DATE DE IDENTIFICARE ALE CONTRIBUABILULUI</t>
  </si>
  <si>
    <t>1. Natura veniturilor :</t>
  </si>
  <si>
    <t>3. Forma de organizare</t>
  </si>
  <si>
    <t>4. Sediul principal de desfasurare a activitatii ……………………………………………………………………………………….</t>
  </si>
  <si>
    <t>5. Autorizatie/Contract Nr. ….. Data …./…./…. Organ emitent : ………………………………………………………………….</t>
  </si>
  <si>
    <t>6. Data inceperii activitatii …./…./….   7. Data incetarii activitatii …./…./….</t>
  </si>
  <si>
    <t>B. DATE PRIVIND ACTIVITATEA DESFASURATA</t>
  </si>
  <si>
    <t>C. VENIT NET</t>
  </si>
  <si>
    <t>Individual</t>
  </si>
  <si>
    <t>Asociere pers.fizice</t>
  </si>
  <si>
    <t>Asociere pers.fizice si jurid.rom.</t>
  </si>
  <si>
    <t>Venituri comerciale</t>
  </si>
  <si>
    <t>Venituri din profesii libere</t>
  </si>
  <si>
    <t>Venituri din drept.de propriet.intelect.</t>
  </si>
  <si>
    <t>/</t>
  </si>
  <si>
    <t>\</t>
  </si>
  <si>
    <t>---</t>
  </si>
  <si>
    <t>1. Venit brut</t>
  </si>
  <si>
    <t>2. Cheltuieli deductibile</t>
  </si>
  <si>
    <t>2.1. Cheltuieli deductibile</t>
  </si>
  <si>
    <t>2.1.</t>
  </si>
  <si>
    <t>2.2.</t>
  </si>
  <si>
    <t>2.3.</t>
  </si>
  <si>
    <t>2.4.</t>
  </si>
  <si>
    <t>2.5.</t>
  </si>
  <si>
    <t>2.2. Cheltuieli forfetare (40%)</t>
  </si>
  <si>
    <t>2.3. Cheltuieli forfetare (50%)</t>
  </si>
  <si>
    <t>2.4. Sume ce revin organismelor de gestiune colectiva</t>
  </si>
  <si>
    <t>2.5. Contributii obligatorii, datorate potrivit legii</t>
  </si>
  <si>
    <t>3.1.</t>
  </si>
  <si>
    <t>3.1. Venit net aferent activitatilor cu regim de retinere la sursa</t>
  </si>
  <si>
    <t>3. Venit net (rd.1 - rd.2)</t>
  </si>
  <si>
    <t>4. Pierdere fiscala (rd.2 - rd.1)</t>
  </si>
  <si>
    <t>D. VENIT SCUTIT LA PLATA IMPOZITULUI PE VENIT</t>
  </si>
  <si>
    <t>1. Venit net/Pierdere fiscala</t>
  </si>
  <si>
    <t>E. PLATI ANTICIPATE CU TITLU DE IMPOZIT</t>
  </si>
  <si>
    <t>X</t>
  </si>
  <si>
    <t>2. Obiectul principal de activitate : …………………………………………………………………………………………………….</t>
  </si>
  <si>
    <t>3.Vebit brut (rd.1+ rd.2)</t>
  </si>
  <si>
    <t>5.Venit net (rd.3 - rd.4)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</si>
</sst>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14" fontId="0" fillId="0" borderId="0" xfId="0" applyNumberFormat="1" applyAlignment="1" quotePrefix="1">
      <alignment/>
    </xf>
    <xf numFmtId="3" fontId="0" fillId="0" borderId="0" xfId="0" applyNumberFormat="1" applyAlignment="1">
      <alignment/>
    </xf>
    <xf numFmtId="3" fontId="1" fillId="0" borderId="2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 quotePrefix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15" xfId="0" applyBorder="1" applyAlignment="1" quotePrefix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 quotePrefix="1">
      <alignment/>
    </xf>
    <xf numFmtId="3" fontId="0" fillId="0" borderId="3" xfId="0" applyNumberFormat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4" xfId="0" applyBorder="1" applyAlignment="1">
      <alignment/>
    </xf>
    <xf numFmtId="0" fontId="2" fillId="0" borderId="3" xfId="0" applyFont="1" applyBorder="1" applyAlignment="1">
      <alignment horizontal="right"/>
    </xf>
    <xf numFmtId="0" fontId="0" fillId="0" borderId="3" xfId="0" applyBorder="1" applyAlignment="1">
      <alignment horizontal="left"/>
    </xf>
    <xf numFmtId="3" fontId="1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 quotePrefix="1">
      <alignment horizontal="center"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9" xfId="0" applyBorder="1" applyAlignment="1" quotePrefix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 quotePrefix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2" borderId="0" xfId="0" applyNumberFormat="1" applyFill="1" applyAlignment="1">
      <alignment/>
    </xf>
    <xf numFmtId="3" fontId="0" fillId="0" borderId="0" xfId="0" applyNumberFormat="1" applyFill="1" applyAlignment="1">
      <alignment/>
    </xf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 quotePrefix="1">
      <alignment/>
    </xf>
    <xf numFmtId="2" fontId="0" fillId="0" borderId="0" xfId="0" applyNumberFormat="1" applyFill="1" applyAlignment="1">
      <alignment horizontal="center"/>
    </xf>
    <xf numFmtId="0" fontId="0" fillId="2" borderId="0" xfId="0" applyFill="1" applyAlignment="1" quotePrefix="1">
      <alignment horizontal="left"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/>
    </xf>
    <xf numFmtId="0" fontId="0" fillId="2" borderId="15" xfId="0" applyFill="1" applyBorder="1" applyAlignment="1">
      <alignment/>
    </xf>
    <xf numFmtId="0" fontId="0" fillId="2" borderId="18" xfId="0" applyFill="1" applyBorder="1" applyAlignment="1">
      <alignment/>
    </xf>
    <xf numFmtId="14" fontId="0" fillId="2" borderId="18" xfId="0" applyNumberFormat="1" applyFill="1" applyBorder="1" applyAlignment="1" quotePrefix="1">
      <alignment/>
    </xf>
    <xf numFmtId="0" fontId="0" fillId="2" borderId="18" xfId="0" applyFill="1" applyBorder="1" applyAlignment="1" quotePrefix="1">
      <alignment/>
    </xf>
    <xf numFmtId="3" fontId="0" fillId="2" borderId="11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4" fontId="0" fillId="2" borderId="11" xfId="0" applyNumberForma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16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0" fillId="0" borderId="2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4" fillId="0" borderId="0" xfId="0" applyFont="1" applyAlignment="1" quotePrefix="1">
      <alignment/>
    </xf>
    <xf numFmtId="0" fontId="1" fillId="2" borderId="1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 quotePrefix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 quotePrefix="1">
      <alignment horizontal="left"/>
    </xf>
    <xf numFmtId="0" fontId="0" fillId="2" borderId="3" xfId="0" applyFill="1" applyBorder="1" applyAlignment="1">
      <alignment horizontal="left"/>
    </xf>
    <xf numFmtId="0" fontId="0" fillId="0" borderId="0" xfId="0" applyFill="1" applyAlignment="1">
      <alignment/>
    </xf>
    <xf numFmtId="14" fontId="0" fillId="2" borderId="0" xfId="0" applyNumberFormat="1" applyFill="1" applyAlignment="1" quotePrefix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workbookViewId="0" topLeftCell="A1">
      <selection activeCell="A1" sqref="A1"/>
    </sheetView>
  </sheetViews>
  <sheetFormatPr defaultColWidth="9.140625" defaultRowHeight="12.75"/>
  <cols>
    <col min="1" max="6" width="15.7109375" style="0" customWidth="1"/>
  </cols>
  <sheetData>
    <row r="1" spans="1:6" ht="12.75">
      <c r="A1" s="47" t="s">
        <v>127</v>
      </c>
      <c r="B1" s="38"/>
      <c r="C1" s="108" t="s">
        <v>184</v>
      </c>
      <c r="D1" s="38"/>
      <c r="E1" s="38"/>
      <c r="F1" s="22"/>
    </row>
    <row r="2" spans="1:6" ht="12.75">
      <c r="A2" s="48" t="s">
        <v>128</v>
      </c>
      <c r="B2" s="44"/>
      <c r="C2" s="109" t="s">
        <v>185</v>
      </c>
      <c r="D2" s="44"/>
      <c r="E2" s="44"/>
      <c r="F2" s="30"/>
    </row>
    <row r="3" spans="1:6" ht="12.75">
      <c r="A3" s="48" t="s">
        <v>129</v>
      </c>
      <c r="B3" s="44"/>
      <c r="C3" s="109" t="s">
        <v>186</v>
      </c>
      <c r="D3" s="44"/>
      <c r="E3" s="44"/>
      <c r="F3" s="30"/>
    </row>
    <row r="4" spans="1:6" ht="12.75">
      <c r="A4" s="49" t="s">
        <v>71</v>
      </c>
      <c r="B4" s="45"/>
      <c r="C4" s="110" t="s">
        <v>187</v>
      </c>
      <c r="D4" s="10"/>
      <c r="E4" s="10"/>
      <c r="F4" s="23"/>
    </row>
    <row r="5" spans="1:6" ht="12.75">
      <c r="A5" s="47" t="s">
        <v>126</v>
      </c>
      <c r="B5" s="38"/>
      <c r="C5" s="38"/>
      <c r="D5" s="38"/>
      <c r="E5" s="38"/>
      <c r="F5" s="22"/>
    </row>
    <row r="6" spans="1:6" ht="12.75">
      <c r="A6" s="50"/>
      <c r="B6" s="51" t="s">
        <v>3</v>
      </c>
      <c r="C6" s="111" t="s">
        <v>49</v>
      </c>
      <c r="D6" s="13"/>
      <c r="E6" s="44"/>
      <c r="F6" s="30"/>
    </row>
    <row r="7" spans="1:6" ht="12.75">
      <c r="A7" s="50"/>
      <c r="B7" s="51" t="s">
        <v>119</v>
      </c>
      <c r="C7" s="111" t="s">
        <v>189</v>
      </c>
      <c r="D7" s="13"/>
      <c r="E7" s="44"/>
      <c r="F7" s="30"/>
    </row>
    <row r="8" spans="1:6" ht="12.75">
      <c r="A8" s="50"/>
      <c r="B8" s="51" t="s">
        <v>120</v>
      </c>
      <c r="C8" s="112">
        <v>6</v>
      </c>
      <c r="D8" s="14"/>
      <c r="E8" s="44"/>
      <c r="F8" s="30"/>
    </row>
    <row r="9" spans="1:6" ht="12.75">
      <c r="A9" s="50"/>
      <c r="B9" s="51" t="s">
        <v>121</v>
      </c>
      <c r="C9" s="111" t="s">
        <v>199</v>
      </c>
      <c r="D9" s="13"/>
      <c r="E9" s="44"/>
      <c r="F9" s="30"/>
    </row>
    <row r="10" spans="1:6" ht="12.75">
      <c r="A10" s="50"/>
      <c r="B10" s="51" t="s">
        <v>122</v>
      </c>
      <c r="C10" s="111">
        <v>6</v>
      </c>
      <c r="D10" s="13"/>
      <c r="E10" s="44"/>
      <c r="F10" s="30"/>
    </row>
    <row r="11" spans="1:6" ht="12.75">
      <c r="A11" s="50"/>
      <c r="B11" s="51" t="s">
        <v>123</v>
      </c>
      <c r="C11" s="111">
        <v>6</v>
      </c>
      <c r="D11" s="13"/>
      <c r="E11" s="44"/>
      <c r="F11" s="30"/>
    </row>
    <row r="12" spans="1:6" ht="12.75">
      <c r="A12" s="50"/>
      <c r="B12" s="51" t="s">
        <v>124</v>
      </c>
      <c r="C12" s="111">
        <v>600</v>
      </c>
      <c r="D12" s="13"/>
      <c r="E12" s="44"/>
      <c r="F12" s="30"/>
    </row>
    <row r="13" spans="1:6" ht="12.75">
      <c r="A13" s="52"/>
      <c r="B13" s="53" t="s">
        <v>188</v>
      </c>
      <c r="C13" s="113">
        <v>6</v>
      </c>
      <c r="D13" s="54"/>
      <c r="E13" s="10"/>
      <c r="F13" s="23"/>
    </row>
    <row r="15" spans="1:6" ht="12.75">
      <c r="A15" s="11" t="s">
        <v>75</v>
      </c>
      <c r="B15" s="8"/>
      <c r="C15" s="8"/>
      <c r="D15" s="8"/>
      <c r="E15" s="8"/>
      <c r="F15" s="39"/>
    </row>
    <row r="16" spans="1:6" ht="12.75">
      <c r="A16" s="1" t="s">
        <v>76</v>
      </c>
      <c r="F16" s="16"/>
    </row>
    <row r="17" spans="1:6" ht="12.75">
      <c r="A17" s="2" t="s">
        <v>77</v>
      </c>
      <c r="F17" s="16">
        <f>IF('202'!$F$22&lt;&gt;"",'202'!$G$43,0)</f>
        <v>20000000</v>
      </c>
    </row>
    <row r="18" spans="1:6" ht="12.75">
      <c r="A18" s="40" t="s">
        <v>78</v>
      </c>
      <c r="B18" s="41"/>
      <c r="C18" s="41"/>
      <c r="D18" s="41"/>
      <c r="E18" s="41"/>
      <c r="F18" s="42">
        <f>IF('202'!$F$22&lt;&gt;"",IVG!$G$46,0)</f>
        <v>0</v>
      </c>
    </row>
    <row r="19" spans="1:6" ht="12.75">
      <c r="A19" s="3" t="s">
        <v>79</v>
      </c>
      <c r="F19" s="16"/>
    </row>
    <row r="20" spans="1:6" ht="12.75">
      <c r="A20" s="2" t="s">
        <v>82</v>
      </c>
      <c r="F20" s="16">
        <f>IF('202'!$F$23&lt;&gt;"",'202'!$G$43,0)</f>
        <v>0</v>
      </c>
    </row>
    <row r="21" spans="1:6" ht="12.75">
      <c r="A21" s="40" t="s">
        <v>83</v>
      </c>
      <c r="B21" s="41"/>
      <c r="C21" s="41"/>
      <c r="D21" s="41"/>
      <c r="E21" s="41"/>
      <c r="F21" s="42">
        <f>IF('202'!$F$23&lt;&gt;"",IVG!$G$46,0)</f>
        <v>0</v>
      </c>
    </row>
    <row r="22" spans="1:6" ht="12.75">
      <c r="A22" s="3" t="s">
        <v>80</v>
      </c>
      <c r="F22" s="16"/>
    </row>
    <row r="23" spans="1:6" ht="12.75">
      <c r="A23" s="40" t="s">
        <v>81</v>
      </c>
      <c r="B23" s="41"/>
      <c r="C23" s="41"/>
      <c r="D23" s="41"/>
      <c r="E23" s="41"/>
      <c r="F23" s="42">
        <v>0</v>
      </c>
    </row>
    <row r="24" spans="1:6" ht="12.75">
      <c r="A24" s="3" t="s">
        <v>84</v>
      </c>
      <c r="F24" s="16"/>
    </row>
    <row r="25" spans="1:6" ht="12.75">
      <c r="A25" s="2" t="s">
        <v>86</v>
      </c>
      <c r="F25" s="16">
        <f>IF('202'!$F$24&lt;&gt;"",'202'!$G$43,0)</f>
        <v>0</v>
      </c>
    </row>
    <row r="26" spans="1:6" ht="12.75">
      <c r="A26" s="40" t="s">
        <v>87</v>
      </c>
      <c r="B26" s="41"/>
      <c r="C26" s="41"/>
      <c r="D26" s="41"/>
      <c r="E26" s="41"/>
      <c r="F26" s="42">
        <f>IF('202'!$F$24&lt;&gt;"",IVG!$G$46,0)</f>
        <v>0</v>
      </c>
    </row>
    <row r="27" spans="1:6" ht="12.75">
      <c r="A27" s="3" t="s">
        <v>85</v>
      </c>
      <c r="F27" s="16"/>
    </row>
    <row r="28" spans="1:6" ht="12.75">
      <c r="A28" s="2" t="s">
        <v>89</v>
      </c>
      <c r="F28" s="16">
        <v>0</v>
      </c>
    </row>
    <row r="29" spans="1:6" ht="12.75">
      <c r="A29" s="40" t="s">
        <v>88</v>
      </c>
      <c r="B29" s="41"/>
      <c r="C29" s="41"/>
      <c r="D29" s="41"/>
      <c r="E29" s="41"/>
      <c r="F29" s="42">
        <v>0</v>
      </c>
    </row>
    <row r="30" spans="1:6" ht="12.75">
      <c r="A30" s="3" t="s">
        <v>90</v>
      </c>
      <c r="F30" s="16"/>
    </row>
    <row r="31" spans="1:6" ht="12.75">
      <c r="A31" s="2" t="s">
        <v>91</v>
      </c>
      <c r="F31" s="16">
        <f>F17+F20+F23+F25+F28</f>
        <v>20000000</v>
      </c>
    </row>
    <row r="32" spans="1:6" ht="12.75">
      <c r="A32" s="2" t="s">
        <v>92</v>
      </c>
      <c r="F32" s="16">
        <f>F18+F21+F26+F29</f>
        <v>0</v>
      </c>
    </row>
    <row r="33" spans="1:6" ht="12.75">
      <c r="A33" s="2" t="s">
        <v>93</v>
      </c>
      <c r="F33" s="16">
        <f>IF(F31&gt;F32,F31-F32,0)</f>
        <v>20000000</v>
      </c>
    </row>
    <row r="34" spans="1:6" ht="12.75">
      <c r="A34" s="2" t="s">
        <v>94</v>
      </c>
      <c r="F34" s="16">
        <f>IF(F32&gt;F31,F32-F31,0)</f>
        <v>0</v>
      </c>
    </row>
    <row r="35" spans="2:6" ht="12.75">
      <c r="B35" t="s">
        <v>95</v>
      </c>
      <c r="F35" s="16"/>
    </row>
    <row r="36" spans="1:6" ht="12.75">
      <c r="A36" s="11" t="s">
        <v>96</v>
      </c>
      <c r="B36" s="8"/>
      <c r="C36" s="8"/>
      <c r="D36" s="8"/>
      <c r="E36" s="8"/>
      <c r="F36" s="39"/>
    </row>
    <row r="37" spans="1:6" ht="12.75">
      <c r="A37" s="2" t="s">
        <v>97</v>
      </c>
      <c r="F37" s="16">
        <f>'210'!B50</f>
        <v>180000000</v>
      </c>
    </row>
    <row r="38" spans="1:6" ht="12.75">
      <c r="A38" s="2" t="s">
        <v>98</v>
      </c>
      <c r="F38" s="16">
        <f>'211'!B50</f>
        <v>60000000</v>
      </c>
    </row>
    <row r="39" spans="1:6" ht="12.75">
      <c r="A39" s="2" t="s">
        <v>99</v>
      </c>
      <c r="F39" s="16">
        <v>0</v>
      </c>
    </row>
    <row r="40" spans="1:6" ht="12.75">
      <c r="A40" s="2" t="s">
        <v>100</v>
      </c>
      <c r="F40" s="16">
        <f>SUM(F37:F39)</f>
        <v>240000000</v>
      </c>
    </row>
    <row r="41" spans="1:6" ht="12.75">
      <c r="A41" s="11" t="s">
        <v>101</v>
      </c>
      <c r="B41" s="8"/>
      <c r="C41" s="8"/>
      <c r="D41" s="8"/>
      <c r="E41" s="8"/>
      <c r="F41" s="39"/>
    </row>
    <row r="42" spans="1:6" ht="12.75">
      <c r="A42" s="2" t="s">
        <v>102</v>
      </c>
      <c r="F42" s="16">
        <f>'203'!G43</f>
        <v>17500000</v>
      </c>
    </row>
    <row r="43" spans="1:6" ht="12.75">
      <c r="A43" s="11" t="s">
        <v>103</v>
      </c>
      <c r="B43" s="8"/>
      <c r="C43" s="8"/>
      <c r="D43" s="8"/>
      <c r="E43" s="8"/>
      <c r="F43" s="39"/>
    </row>
    <row r="44" spans="1:6" ht="12.75">
      <c r="A44" s="2" t="s">
        <v>104</v>
      </c>
      <c r="F44" s="16">
        <v>0</v>
      </c>
    </row>
    <row r="45" spans="1:6" ht="12.75">
      <c r="A45" s="2" t="s">
        <v>105</v>
      </c>
      <c r="F45" s="16">
        <v>0</v>
      </c>
    </row>
    <row r="46" spans="1:6" ht="12.75">
      <c r="A46" s="11" t="s">
        <v>106</v>
      </c>
      <c r="B46" s="8"/>
      <c r="C46" s="8"/>
      <c r="D46" s="8"/>
      <c r="E46" s="8"/>
      <c r="F46" s="39"/>
    </row>
    <row r="47" spans="1:6" ht="12.75">
      <c r="A47" s="2" t="s">
        <v>107</v>
      </c>
      <c r="F47" s="16">
        <f>IF('202'!$F$22&lt;&gt;"",'202'!$E$61,0)</f>
        <v>3000000</v>
      </c>
    </row>
    <row r="48" spans="1:6" ht="12.75">
      <c r="A48" s="2" t="s">
        <v>108</v>
      </c>
      <c r="F48" s="16">
        <f>IF('202'!$F$23&lt;&gt;"",'202'!$E$61,0)</f>
        <v>0</v>
      </c>
    </row>
    <row r="49" spans="1:6" ht="12.75">
      <c r="A49" s="2" t="s">
        <v>109</v>
      </c>
      <c r="F49" s="16">
        <f>IF('202'!$F$24&lt;&gt;"",'202'!$E$61,0)</f>
        <v>0</v>
      </c>
    </row>
    <row r="50" spans="1:6" ht="12.75">
      <c r="A50" s="2" t="s">
        <v>110</v>
      </c>
      <c r="F50" s="16">
        <f>'210'!F50</f>
        <v>42000000</v>
      </c>
    </row>
    <row r="51" spans="1:6" ht="12.75">
      <c r="A51" s="2" t="s">
        <v>111</v>
      </c>
      <c r="F51" s="16">
        <f>'211'!F50</f>
        <v>24000000</v>
      </c>
    </row>
    <row r="52" spans="1:6" ht="12.75">
      <c r="A52" s="2" t="s">
        <v>112</v>
      </c>
      <c r="F52" s="16">
        <v>0</v>
      </c>
    </row>
    <row r="53" spans="1:6" ht="12.75">
      <c r="A53" s="2" t="s">
        <v>113</v>
      </c>
      <c r="F53" s="16">
        <f>'203'!E54</f>
        <v>3000000</v>
      </c>
    </row>
    <row r="54" spans="1:6" ht="12.75">
      <c r="A54" s="2" t="s">
        <v>114</v>
      </c>
      <c r="F54" s="16">
        <f>SUM(F47:F53)</f>
        <v>72000000</v>
      </c>
    </row>
    <row r="55" spans="1:6" ht="12.75">
      <c r="A55" s="11" t="s">
        <v>115</v>
      </c>
      <c r="B55" s="8"/>
      <c r="C55" s="8"/>
      <c r="D55" s="8"/>
      <c r="E55" s="8"/>
      <c r="F55" s="39"/>
    </row>
    <row r="56" spans="1:6" ht="12.75">
      <c r="A56" s="2" t="s">
        <v>116</v>
      </c>
      <c r="F56" s="16">
        <v>0</v>
      </c>
    </row>
    <row r="57" spans="1:6" ht="12.75">
      <c r="A57" s="2" t="s">
        <v>117</v>
      </c>
      <c r="F57" s="16">
        <v>0</v>
      </c>
    </row>
    <row r="58" spans="1:6" ht="12.75">
      <c r="A58" s="45" t="s">
        <v>118</v>
      </c>
      <c r="B58" s="10"/>
      <c r="C58" s="10"/>
      <c r="D58" s="10"/>
      <c r="E58" s="10"/>
      <c r="F58" s="46">
        <v>0</v>
      </c>
    </row>
    <row r="59" spans="1:6" ht="12.75">
      <c r="A59" s="79"/>
      <c r="B59" s="44"/>
      <c r="C59" s="44"/>
      <c r="D59" s="44"/>
      <c r="E59" s="44"/>
      <c r="F59" s="80"/>
    </row>
    <row r="60" spans="1:6" ht="12.75">
      <c r="A60" s="37" t="s">
        <v>130</v>
      </c>
      <c r="B60" s="38"/>
      <c r="C60" s="38"/>
      <c r="D60" s="38"/>
      <c r="E60" s="38"/>
      <c r="F60" s="38"/>
    </row>
    <row r="61" spans="1:6" ht="12.75">
      <c r="A61" s="10"/>
      <c r="B61" s="43" t="s">
        <v>131</v>
      </c>
      <c r="C61" s="10"/>
      <c r="D61" s="10"/>
      <c r="E61" s="10"/>
      <c r="F61" s="10"/>
    </row>
    <row r="62" spans="2:6" ht="12.75">
      <c r="B62" s="2" t="s">
        <v>132</v>
      </c>
      <c r="F62" s="85"/>
    </row>
    <row r="63" spans="2:6" ht="12.75">
      <c r="B63" s="2" t="s">
        <v>133</v>
      </c>
      <c r="F63" s="100" t="s">
        <v>152</v>
      </c>
    </row>
    <row r="64" spans="2:6" ht="12.75">
      <c r="B64" s="2" t="s">
        <v>134</v>
      </c>
      <c r="F64" s="85"/>
    </row>
    <row r="65" spans="2:6" ht="12.75">
      <c r="B65" s="2" t="s">
        <v>135</v>
      </c>
      <c r="F65" s="85"/>
    </row>
    <row r="66" spans="2:6" ht="12.75">
      <c r="B66" s="2" t="s">
        <v>136</v>
      </c>
      <c r="F66" s="85"/>
    </row>
    <row r="67" spans="1:6" ht="13.5" thickBot="1">
      <c r="A67" s="56"/>
      <c r="B67" s="57" t="s">
        <v>137</v>
      </c>
      <c r="C67" s="56"/>
      <c r="D67" s="56"/>
      <c r="E67" s="56"/>
      <c r="F67" s="101"/>
    </row>
    <row r="68" ht="13.5" thickTop="1"/>
    <row r="69" spans="1:6" ht="12.75">
      <c r="A69" s="11" t="s">
        <v>145</v>
      </c>
      <c r="B69" s="8"/>
      <c r="C69" s="8"/>
      <c r="D69" s="8"/>
      <c r="E69" s="8"/>
      <c r="F69" s="8"/>
    </row>
    <row r="70" spans="1:6" ht="12.75">
      <c r="A70" s="2" t="s">
        <v>146</v>
      </c>
      <c r="F70" s="16">
        <f>C91+D91</f>
        <v>74058000</v>
      </c>
    </row>
    <row r="71" spans="1:6" ht="12.75">
      <c r="A71" s="2" t="s">
        <v>147</v>
      </c>
      <c r="F71" s="16">
        <f>F54</f>
        <v>72000000</v>
      </c>
    </row>
    <row r="72" spans="1:6" ht="12.75">
      <c r="A72" s="14" t="s">
        <v>182</v>
      </c>
      <c r="B72" s="1" t="str">
        <f>IF(F72&gt;0,"de PLATA","de PRIMIT")</f>
        <v>de PLATA</v>
      </c>
      <c r="F72" s="16">
        <f>F70-F54</f>
        <v>2058000</v>
      </c>
    </row>
    <row r="74" spans="1:6" ht="12.75">
      <c r="A74" s="11" t="s">
        <v>144</v>
      </c>
      <c r="B74" s="8"/>
      <c r="C74" s="8"/>
      <c r="D74" s="8"/>
      <c r="E74" s="8"/>
      <c r="F74" s="8"/>
    </row>
    <row r="76" spans="1:6" ht="12.75">
      <c r="A76" s="25" t="s">
        <v>143</v>
      </c>
      <c r="B76" s="26"/>
      <c r="C76" s="29" t="s">
        <v>140</v>
      </c>
      <c r="D76" s="29" t="s">
        <v>142</v>
      </c>
      <c r="E76" s="24" t="s">
        <v>141</v>
      </c>
      <c r="F76" s="22"/>
    </row>
    <row r="77" spans="1:6" ht="12.75">
      <c r="A77" s="27" t="s">
        <v>138</v>
      </c>
      <c r="B77" s="28" t="s">
        <v>139</v>
      </c>
      <c r="C77" s="21"/>
      <c r="D77" s="21"/>
      <c r="E77" s="20"/>
      <c r="F77" s="23"/>
    </row>
    <row r="78" spans="1:6" ht="12.75">
      <c r="A78" s="31">
        <v>0</v>
      </c>
      <c r="B78" s="32">
        <v>30200000</v>
      </c>
      <c r="C78" s="32">
        <v>0</v>
      </c>
      <c r="D78" s="32">
        <v>18</v>
      </c>
      <c r="E78" s="32">
        <v>0</v>
      </c>
      <c r="F78" s="22"/>
    </row>
    <row r="79" spans="1:6" ht="12.75">
      <c r="A79" s="33">
        <v>30200000</v>
      </c>
      <c r="B79" s="34">
        <v>73000000</v>
      </c>
      <c r="C79" s="34">
        <v>5436000</v>
      </c>
      <c r="D79" s="34">
        <v>23</v>
      </c>
      <c r="E79" s="34">
        <v>30200000</v>
      </c>
      <c r="F79" s="30"/>
    </row>
    <row r="80" spans="1:6" ht="12.75">
      <c r="A80" s="33">
        <v>73000000</v>
      </c>
      <c r="B80" s="34">
        <v>117000000</v>
      </c>
      <c r="C80" s="34">
        <v>15280000</v>
      </c>
      <c r="D80" s="34">
        <v>28</v>
      </c>
      <c r="E80" s="34">
        <v>73000000</v>
      </c>
      <c r="F80" s="30"/>
    </row>
    <row r="81" spans="1:6" ht="12.75">
      <c r="A81" s="33">
        <v>117000000</v>
      </c>
      <c r="B81" s="34">
        <v>163500000</v>
      </c>
      <c r="C81" s="34">
        <v>27600000</v>
      </c>
      <c r="D81" s="34">
        <v>34</v>
      </c>
      <c r="E81" s="34">
        <v>117000000</v>
      </c>
      <c r="F81" s="30"/>
    </row>
    <row r="82" spans="1:6" ht="12.75">
      <c r="A82" s="35">
        <v>163500000</v>
      </c>
      <c r="B82" s="36">
        <v>999999999</v>
      </c>
      <c r="C82" s="36">
        <v>43410000</v>
      </c>
      <c r="D82" s="36">
        <v>40</v>
      </c>
      <c r="E82" s="36">
        <v>163500000</v>
      </c>
      <c r="F82" s="23"/>
    </row>
    <row r="83" spans="1:6" ht="12.75">
      <c r="A83" s="34"/>
      <c r="B83" s="34"/>
      <c r="C83" s="34"/>
      <c r="D83" s="34"/>
      <c r="E83" s="34"/>
      <c r="F83" s="44"/>
    </row>
    <row r="84" spans="1:3" ht="12.75">
      <c r="A84" s="1" t="s">
        <v>148</v>
      </c>
      <c r="C84" s="16">
        <f>'210'!C50+('210'!C50*0.05)</f>
        <v>25200000</v>
      </c>
    </row>
    <row r="85" spans="1:3" ht="12.75">
      <c r="A85" s="1" t="s">
        <v>149</v>
      </c>
      <c r="C85" s="16">
        <f>'210'!D50</f>
        <v>12000000</v>
      </c>
    </row>
    <row r="86" spans="1:3" ht="12.75">
      <c r="A86" s="1" t="s">
        <v>183</v>
      </c>
      <c r="C86" s="16">
        <f>'210'!$C$50*0.15*0.05</f>
        <v>180000</v>
      </c>
    </row>
    <row r="87" spans="1:3" ht="12.75">
      <c r="A87" s="1" t="s">
        <v>150</v>
      </c>
      <c r="C87" s="16">
        <f>F33+F40+F42+F44-C84-C85-C86</f>
        <v>240120000</v>
      </c>
    </row>
    <row r="88" spans="1:3" ht="12.75">
      <c r="A88" s="1"/>
      <c r="C88" s="16"/>
    </row>
    <row r="89" spans="1:6" ht="12.75">
      <c r="A89" s="34">
        <f>IF(AND($C$87&gt;A$78,$C$87&lt;=B$78),A$78,IF(AND($C$87&gt;A$79,$C$87&lt;=B$79),A$79,IF(AND($C$87&gt;A$80,$C$87&lt;=B$80),A$80,IF(AND($C$87&gt;A$81,$C$87&lt;=B$81),A$81,IF(AND($C$87&gt;A$82,$C$87&lt;=B$82),A$82,0)))))</f>
        <v>163500000</v>
      </c>
      <c r="B89" s="34">
        <f>IF(AND($C$87&gt;$A$78,$C$87&lt;=$B$78),B$78,IF(AND($C$87&gt;$A$79,$C$87&lt;=$B$79),B$79,IF(AND($C$87&gt;$A$80,$C$87&lt;=$B$80),B$80,IF(AND($C$87&gt;$A$81,$C$87&lt;=$B$81),B$81,IF(AND($C$87&gt;$A$82,$C$87&lt;=$B$82),B$82,0)))))</f>
        <v>999999999</v>
      </c>
      <c r="C89" s="34">
        <f>IF(AND($C$87&gt;$A$78,$C$87&lt;=$B$78),C$78,IF(AND($C$87&gt;$A$79,$C$87&lt;=$B$79),C$79,IF(AND($C$87&gt;$A$80,$C$87&lt;=$B$80),C$80,IF(AND($C$87&gt;$A$81,$C$87&lt;=$B$81),C$81,IF(AND($C$87&gt;$A$82,$C$87&lt;=$B$82),C$82,0)))))</f>
        <v>43410000</v>
      </c>
      <c r="D89" s="34">
        <f>IF(AND($C$87&gt;$A$78,$C$87&lt;=$B$78),D$78,IF(AND($C$87&gt;$A$79,$C$87&lt;=$B$79),D$79,IF(AND($C$87&gt;$A$80,$C$87&lt;=$B$80),D$80,IF(AND($C$87&gt;$A$81,$C$87&lt;=$B$81),D$81,IF(AND($C$87&gt;$A$82,$C$87&lt;=$B$82),D$82,0)))))</f>
        <v>40</v>
      </c>
      <c r="E89" s="34">
        <f>IF(AND($C$87&gt;$A$78,$C$87&lt;=$B$78),A$78,IF(AND($C$87&gt;$A$79,$C$87&lt;=$B$79),A$79,IF(AND($C$87&gt;$A$80,$C$87&lt;=$B$80),A$80,IF(AND($C$87&gt;$A$81,$C$87&lt;=$B$81),A$81,IF(AND($C$87&gt;$A$82,$C$87&lt;=$B$82),A$82,0)))))</f>
        <v>163500000</v>
      </c>
      <c r="F89" s="44"/>
    </row>
    <row r="91" spans="3:5" ht="12.75">
      <c r="C91" s="81">
        <f>C89</f>
        <v>43410000</v>
      </c>
      <c r="D91" s="81">
        <f>(C87-E89)*D89/100</f>
        <v>30648000</v>
      </c>
      <c r="E91" s="55">
        <f>SUM(C91:D91)</f>
        <v>74058000</v>
      </c>
    </row>
  </sheetData>
  <printOptions horizontalCentered="1"/>
  <pageMargins left="0" right="0" top="0.984251968503937" bottom="0.5905511811023623" header="0.3937007874015748" footer="0.1968503937007874"/>
  <pageSetup horizontalDpi="600" verticalDpi="600" orientation="portrait" paperSize="9" r:id="rId1"/>
  <headerFooter alignWithMargins="0">
    <oddHeader>&amp;L&amp;"Arial,Bold"&amp;12 200&amp;C&amp;"Arial,Bold"&amp;12DECLARATIE DE VENIT GLOBAL&amp;R&amp;"Arial,Bold"&amp;12Anul 2004</oddHeader>
    <oddFooter>&amp;R&amp;"Arial,Bold"&amp;8Pag.&amp;P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6.7109375" style="0" customWidth="1"/>
    <col min="3" max="5" width="15.7109375" style="0" customWidth="1"/>
    <col min="6" max="6" width="5.7109375" style="0" customWidth="1"/>
    <col min="7" max="7" width="25.7109375" style="0" customWidth="1"/>
    <col min="9" max="9" width="11.140625" style="0" customWidth="1"/>
  </cols>
  <sheetData>
    <row r="1" spans="1:7" ht="12.75">
      <c r="A1" s="11" t="s">
        <v>210</v>
      </c>
      <c r="B1" s="8"/>
      <c r="C1" s="8"/>
      <c r="D1" s="8"/>
      <c r="E1" s="8"/>
      <c r="F1" s="8"/>
      <c r="G1" s="8"/>
    </row>
    <row r="2" spans="5:7" ht="12.75">
      <c r="E2" s="19"/>
      <c r="F2" s="19"/>
      <c r="G2" s="114"/>
    </row>
    <row r="4" spans="1:4" ht="12.75">
      <c r="A4" s="62" t="s">
        <v>4</v>
      </c>
      <c r="B4" s="19"/>
      <c r="C4" s="14" t="str">
        <f>IVG!$C4</f>
        <v>1501010400000</v>
      </c>
      <c r="D4" s="2"/>
    </row>
    <row r="5" spans="1:3" ht="12.75">
      <c r="A5" s="62" t="s">
        <v>127</v>
      </c>
      <c r="B5" s="19"/>
      <c r="C5" s="14">
        <f>IVG!$C5</f>
        <v>0</v>
      </c>
    </row>
    <row r="6" spans="1:3" ht="12.75">
      <c r="A6" s="62" t="s">
        <v>128</v>
      </c>
      <c r="B6" s="19"/>
      <c r="C6" s="14" t="str">
        <f>IVG!$C6</f>
        <v>Bucuresti</v>
      </c>
    </row>
    <row r="7" spans="1:3" ht="12.75">
      <c r="A7" s="62" t="s">
        <v>129</v>
      </c>
      <c r="B7" s="19"/>
      <c r="C7" s="14" t="str">
        <f>IVG!$C7</f>
        <v>Mare</v>
      </c>
    </row>
    <row r="8" spans="1:2" ht="12.75">
      <c r="A8" s="62"/>
      <c r="B8" s="19"/>
    </row>
    <row r="9" spans="1:4" ht="12.75">
      <c r="A9" s="62" t="s">
        <v>126</v>
      </c>
      <c r="C9" s="18" t="s">
        <v>3</v>
      </c>
      <c r="D9" s="2" t="str">
        <f>IVG!$C6</f>
        <v>Bucuresti</v>
      </c>
    </row>
    <row r="10" spans="3:4" ht="12.75">
      <c r="C10" s="18" t="s">
        <v>119</v>
      </c>
      <c r="D10" s="14" t="str">
        <f>IVG!$C7</f>
        <v>Mare</v>
      </c>
    </row>
    <row r="11" spans="3:4" ht="12.75">
      <c r="C11" s="18" t="s">
        <v>120</v>
      </c>
      <c r="D11" s="14">
        <f>IVG!$C8</f>
        <v>6</v>
      </c>
    </row>
    <row r="12" spans="3:4" ht="12.75">
      <c r="C12" s="18" t="s">
        <v>121</v>
      </c>
      <c r="D12" s="14" t="str">
        <f>IVG!$C9</f>
        <v>Z6</v>
      </c>
    </row>
    <row r="13" spans="3:4" ht="12.75">
      <c r="C13" s="18" t="s">
        <v>122</v>
      </c>
      <c r="D13" s="14">
        <f>IVG!$C10</f>
        <v>6</v>
      </c>
    </row>
    <row r="14" spans="3:4" ht="12.75">
      <c r="C14" s="18" t="s">
        <v>123</v>
      </c>
      <c r="D14" s="14">
        <f>IVG!$C11</f>
        <v>6</v>
      </c>
    </row>
    <row r="15" spans="3:4" ht="12.75">
      <c r="C15" s="18" t="s">
        <v>124</v>
      </c>
      <c r="D15" s="14">
        <f>IVG!$C12</f>
        <v>600</v>
      </c>
    </row>
    <row r="16" spans="3:4" ht="12.75">
      <c r="C16" s="18" t="s">
        <v>125</v>
      </c>
      <c r="D16" s="14">
        <f>IVG!$C13</f>
        <v>6</v>
      </c>
    </row>
    <row r="17" spans="1:4" ht="12.75">
      <c r="A17" s="1" t="s">
        <v>154</v>
      </c>
      <c r="B17" s="1"/>
      <c r="D17" s="15"/>
    </row>
    <row r="18" spans="2:4" ht="12.75">
      <c r="B18" s="1" t="s">
        <v>155</v>
      </c>
      <c r="C18" s="85"/>
      <c r="D18" s="2"/>
    </row>
    <row r="19" spans="2:4" ht="12.75">
      <c r="B19" s="1" t="s">
        <v>156</v>
      </c>
      <c r="C19" s="85"/>
      <c r="D19" s="1"/>
    </row>
    <row r="21" spans="1:7" ht="12.75">
      <c r="A21" s="11" t="s">
        <v>216</v>
      </c>
      <c r="B21" s="11"/>
      <c r="C21" s="8"/>
      <c r="D21" s="8"/>
      <c r="E21" s="8"/>
      <c r="F21" s="8"/>
      <c r="G21" s="8"/>
    </row>
    <row r="22" spans="3:6" ht="12.75">
      <c r="C22" s="102" t="s">
        <v>224</v>
      </c>
      <c r="D22" t="s">
        <v>221</v>
      </c>
      <c r="F22" s="107" t="s">
        <v>246</v>
      </c>
    </row>
    <row r="23" spans="1:6" ht="12.75">
      <c r="A23" t="s">
        <v>211</v>
      </c>
      <c r="C23" s="103" t="s">
        <v>226</v>
      </c>
      <c r="D23" t="s">
        <v>222</v>
      </c>
      <c r="F23" s="107"/>
    </row>
    <row r="24" spans="3:6" ht="12.75">
      <c r="C24" s="102" t="s">
        <v>225</v>
      </c>
      <c r="D24" t="s">
        <v>223</v>
      </c>
      <c r="F24" s="107"/>
    </row>
    <row r="25" ht="12.75">
      <c r="A25" t="s">
        <v>247</v>
      </c>
    </row>
    <row r="26" spans="3:6" ht="12.75">
      <c r="C26" s="102" t="s">
        <v>224</v>
      </c>
      <c r="D26" t="s">
        <v>218</v>
      </c>
      <c r="F26" s="107"/>
    </row>
    <row r="27" spans="1:6" ht="12.75">
      <c r="A27" s="2" t="s">
        <v>212</v>
      </c>
      <c r="C27" s="103" t="s">
        <v>226</v>
      </c>
      <c r="D27" t="s">
        <v>219</v>
      </c>
      <c r="F27" s="107"/>
    </row>
    <row r="28" spans="3:6" ht="12.75">
      <c r="C28" s="102" t="s">
        <v>225</v>
      </c>
      <c r="D28" t="s">
        <v>220</v>
      </c>
      <c r="F28" s="107"/>
    </row>
    <row r="29" spans="1:4" ht="12.75">
      <c r="A29" t="s">
        <v>213</v>
      </c>
      <c r="D29" s="44"/>
    </row>
    <row r="30" spans="1:4" ht="12.75">
      <c r="A30" t="s">
        <v>214</v>
      </c>
      <c r="D30" s="44"/>
    </row>
    <row r="31" ht="12.75">
      <c r="A31" t="s">
        <v>215</v>
      </c>
    </row>
    <row r="32" spans="1:7" ht="12.75">
      <c r="A32" s="11" t="s">
        <v>217</v>
      </c>
      <c r="B32" s="11"/>
      <c r="C32" s="8"/>
      <c r="D32" s="8"/>
      <c r="E32" s="8"/>
      <c r="F32" s="8"/>
      <c r="G32" s="8"/>
    </row>
    <row r="34" spans="1:7" ht="12.75">
      <c r="A34" s="58" t="s">
        <v>227</v>
      </c>
      <c r="B34" s="59"/>
      <c r="F34" s="60" t="s">
        <v>167</v>
      </c>
      <c r="G34" s="95">
        <v>85000000</v>
      </c>
    </row>
    <row r="35" spans="1:7" ht="12.75">
      <c r="A35" s="58"/>
      <c r="B35" s="59"/>
      <c r="G35" s="16"/>
    </row>
    <row r="36" spans="1:7" ht="12.75">
      <c r="A36" s="58" t="s">
        <v>228</v>
      </c>
      <c r="B36" s="59"/>
      <c r="F36" s="60" t="s">
        <v>168</v>
      </c>
      <c r="G36" s="61">
        <f>SUM(G37:G41)</f>
        <v>65000000</v>
      </c>
    </row>
    <row r="37" spans="1:7" ht="12.75">
      <c r="A37" s="58"/>
      <c r="B37" s="59" t="s">
        <v>229</v>
      </c>
      <c r="F37" s="60" t="s">
        <v>230</v>
      </c>
      <c r="G37" s="95">
        <v>65000000</v>
      </c>
    </row>
    <row r="38" spans="1:7" ht="12.75">
      <c r="A38" s="58"/>
      <c r="B38" s="59" t="s">
        <v>235</v>
      </c>
      <c r="F38" s="60" t="s">
        <v>231</v>
      </c>
      <c r="G38" s="95">
        <v>0</v>
      </c>
    </row>
    <row r="39" spans="1:7" ht="12.75">
      <c r="A39" s="58"/>
      <c r="B39" s="59" t="s">
        <v>236</v>
      </c>
      <c r="F39" s="60" t="s">
        <v>232</v>
      </c>
      <c r="G39" s="95">
        <v>0</v>
      </c>
    </row>
    <row r="40" spans="1:7" ht="12.75">
      <c r="A40" s="58"/>
      <c r="B40" s="59" t="s">
        <v>237</v>
      </c>
      <c r="F40" s="60" t="s">
        <v>233</v>
      </c>
      <c r="G40" s="95">
        <v>0</v>
      </c>
    </row>
    <row r="41" spans="1:7" ht="12.75">
      <c r="A41" s="58"/>
      <c r="B41" s="59" t="s">
        <v>238</v>
      </c>
      <c r="F41" s="60" t="s">
        <v>234</v>
      </c>
      <c r="G41" s="95">
        <v>0</v>
      </c>
    </row>
    <row r="42" spans="1:7" ht="12.75">
      <c r="A42" s="58"/>
      <c r="B42" s="59"/>
      <c r="E42" s="44"/>
      <c r="F42" s="104"/>
      <c r="G42" s="76"/>
    </row>
    <row r="43" spans="1:7" ht="12.75">
      <c r="A43" s="58" t="s">
        <v>241</v>
      </c>
      <c r="B43" s="59"/>
      <c r="F43" s="60" t="s">
        <v>169</v>
      </c>
      <c r="G43" s="61">
        <f>IF((G34-G36)&gt;0,(G34-G36),0)</f>
        <v>20000000</v>
      </c>
    </row>
    <row r="44" spans="1:7" ht="12.75">
      <c r="A44" s="58"/>
      <c r="B44" s="106" t="s">
        <v>240</v>
      </c>
      <c r="F44" s="60" t="s">
        <v>239</v>
      </c>
      <c r="G44" s="95">
        <v>0</v>
      </c>
    </row>
    <row r="45" spans="1:7" ht="12.75">
      <c r="A45" s="58"/>
      <c r="B45" s="59"/>
      <c r="F45" s="105"/>
      <c r="G45" s="80"/>
    </row>
    <row r="46" spans="1:7" ht="12.75">
      <c r="A46" s="58" t="s">
        <v>242</v>
      </c>
      <c r="B46" s="59"/>
      <c r="F46" s="60" t="s">
        <v>170</v>
      </c>
      <c r="G46" s="61">
        <f>IF((G34-G36)&gt;0,0,(G36-G34))</f>
        <v>0</v>
      </c>
    </row>
    <row r="47" ht="12.75">
      <c r="G47" s="16"/>
    </row>
    <row r="48" spans="1:7" ht="12.75">
      <c r="A48" s="11" t="s">
        <v>243</v>
      </c>
      <c r="B48" s="11"/>
      <c r="C48" s="8"/>
      <c r="D48" s="8"/>
      <c r="E48" s="8"/>
      <c r="F48" s="8"/>
      <c r="G48" s="39"/>
    </row>
    <row r="49" ht="12.75">
      <c r="G49" s="16"/>
    </row>
    <row r="50" spans="1:7" ht="12.75">
      <c r="A50" s="58" t="s">
        <v>244</v>
      </c>
      <c r="B50" s="59"/>
      <c r="F50" s="60" t="s">
        <v>167</v>
      </c>
      <c r="G50" s="95">
        <v>0</v>
      </c>
    </row>
    <row r="52" spans="1:7" ht="12.75">
      <c r="A52" s="11" t="s">
        <v>245</v>
      </c>
      <c r="B52" s="11"/>
      <c r="C52" s="8"/>
      <c r="D52" s="8"/>
      <c r="E52" s="8"/>
      <c r="F52" s="8"/>
      <c r="G52" s="8"/>
    </row>
    <row r="54" spans="1:5" ht="12.75">
      <c r="A54" s="63" t="s">
        <v>172</v>
      </c>
      <c r="B54" s="73" t="s">
        <v>174</v>
      </c>
      <c r="C54" s="64" t="s">
        <v>176</v>
      </c>
      <c r="D54" s="73" t="s">
        <v>178</v>
      </c>
      <c r="E54" s="65" t="s">
        <v>180</v>
      </c>
    </row>
    <row r="55" spans="1:5" ht="12.75">
      <c r="A55" s="66" t="s">
        <v>173</v>
      </c>
      <c r="B55" s="74" t="s">
        <v>175</v>
      </c>
      <c r="C55" s="67" t="s">
        <v>177</v>
      </c>
      <c r="D55" s="74" t="s">
        <v>179</v>
      </c>
      <c r="E55" s="68" t="s">
        <v>181</v>
      </c>
    </row>
    <row r="56" spans="1:5" ht="12.75">
      <c r="A56" s="69">
        <v>0</v>
      </c>
      <c r="B56" s="75">
        <v>1</v>
      </c>
      <c r="C56" s="70">
        <v>2</v>
      </c>
      <c r="D56" s="75">
        <v>3</v>
      </c>
      <c r="E56" s="71">
        <v>4</v>
      </c>
    </row>
    <row r="57" spans="1:5" ht="12.75">
      <c r="A57" s="77" t="s">
        <v>167</v>
      </c>
      <c r="B57" s="97"/>
      <c r="C57" s="98" t="s">
        <v>205</v>
      </c>
      <c r="D57" s="99">
        <v>38049</v>
      </c>
      <c r="E57" s="96">
        <v>1000000</v>
      </c>
    </row>
    <row r="58" spans="1:5" ht="12.75">
      <c r="A58" s="77" t="s">
        <v>168</v>
      </c>
      <c r="B58" s="97"/>
      <c r="C58" s="98" t="s">
        <v>206</v>
      </c>
      <c r="D58" s="99">
        <v>38202</v>
      </c>
      <c r="E58" s="96">
        <v>2000000</v>
      </c>
    </row>
    <row r="59" spans="1:5" ht="12.75">
      <c r="A59" s="77" t="s">
        <v>169</v>
      </c>
      <c r="B59" s="97"/>
      <c r="C59" s="98"/>
      <c r="D59" s="97"/>
      <c r="E59" s="96">
        <v>0</v>
      </c>
    </row>
    <row r="60" spans="1:5" ht="12.75">
      <c r="A60" s="78" t="s">
        <v>170</v>
      </c>
      <c r="B60" s="97"/>
      <c r="C60" s="98"/>
      <c r="D60" s="97"/>
      <c r="E60" s="96">
        <v>0</v>
      </c>
    </row>
    <row r="61" spans="1:5" ht="12.75">
      <c r="A61" s="72"/>
      <c r="B61" s="8"/>
      <c r="C61" s="11" t="s">
        <v>42</v>
      </c>
      <c r="D61" s="8"/>
      <c r="E61" s="61">
        <f>SUM(E57:E60)</f>
        <v>3000000</v>
      </c>
    </row>
  </sheetData>
  <printOptions horizontalCentered="1"/>
  <pageMargins left="0" right="0" top="0.984251968503937" bottom="0.1968503937007874" header="0.3937007874015748" footer="0"/>
  <pageSetup horizontalDpi="600" verticalDpi="600" orientation="portrait" paperSize="9" r:id="rId1"/>
  <headerFooter alignWithMargins="0">
    <oddHeader>&amp;L&amp;"Arial,Bold"&amp;12 202&amp;C&amp;"Arial,Bold"&amp;12DECLARATIE SPECIALA PRIVIND
VENITURILE DIN ACTIVITATI
INDEPENDENTE&amp;R&amp;"Arial,Bold"&amp;12Anul 2004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6.7109375" style="0" customWidth="1"/>
    <col min="3" max="5" width="15.7109375" style="0" customWidth="1"/>
    <col min="6" max="6" width="5.7109375" style="0" customWidth="1"/>
    <col min="7" max="7" width="25.7109375" style="0" customWidth="1"/>
    <col min="9" max="9" width="11.140625" style="0" customWidth="1"/>
  </cols>
  <sheetData>
    <row r="1" spans="1:7" ht="12.75">
      <c r="A1" s="11" t="s">
        <v>210</v>
      </c>
      <c r="B1" s="8"/>
      <c r="C1" s="8"/>
      <c r="D1" s="8"/>
      <c r="E1" s="8"/>
      <c r="F1" s="8"/>
      <c r="G1" s="8"/>
    </row>
    <row r="2" spans="5:7" ht="12.75">
      <c r="E2" s="19"/>
      <c r="F2" s="19"/>
      <c r="G2" s="114"/>
    </row>
    <row r="4" spans="1:4" ht="12.75">
      <c r="A4" s="62" t="s">
        <v>4</v>
      </c>
      <c r="B4" s="19"/>
      <c r="C4" s="14" t="str">
        <f>IVG!$C4</f>
        <v>1501010400000</v>
      </c>
      <c r="D4" s="2"/>
    </row>
    <row r="5" spans="1:3" ht="12.75">
      <c r="A5" s="62" t="s">
        <v>127</v>
      </c>
      <c r="B5" s="19"/>
      <c r="C5" s="14">
        <f>IVG!$C5</f>
        <v>0</v>
      </c>
    </row>
    <row r="6" spans="1:3" ht="12.75">
      <c r="A6" s="62" t="s">
        <v>128</v>
      </c>
      <c r="B6" s="19"/>
      <c r="C6" s="14" t="str">
        <f>IVG!$C6</f>
        <v>Bucuresti</v>
      </c>
    </row>
    <row r="7" spans="1:3" ht="12.75">
      <c r="A7" s="62" t="s">
        <v>129</v>
      </c>
      <c r="B7" s="19"/>
      <c r="C7" s="14" t="str">
        <f>IVG!$C7</f>
        <v>Mare</v>
      </c>
    </row>
    <row r="8" spans="1:2" ht="12.75">
      <c r="A8" s="62"/>
      <c r="B8" s="19"/>
    </row>
    <row r="9" spans="1:4" ht="12.75">
      <c r="A9" s="62" t="s">
        <v>126</v>
      </c>
      <c r="C9" s="18" t="s">
        <v>3</v>
      </c>
      <c r="D9" s="2" t="str">
        <f>IVG!$C6</f>
        <v>Bucuresti</v>
      </c>
    </row>
    <row r="10" spans="3:4" ht="12.75">
      <c r="C10" s="18" t="s">
        <v>119</v>
      </c>
      <c r="D10" s="14" t="str">
        <f>IVG!$C7</f>
        <v>Mare</v>
      </c>
    </row>
    <row r="11" spans="3:4" ht="12.75">
      <c r="C11" s="18" t="s">
        <v>120</v>
      </c>
      <c r="D11" s="14">
        <f>IVG!$C8</f>
        <v>6</v>
      </c>
    </row>
    <row r="12" spans="3:4" ht="12.75">
      <c r="C12" s="18" t="s">
        <v>121</v>
      </c>
      <c r="D12" s="14" t="str">
        <f>IVG!$C9</f>
        <v>Z6</v>
      </c>
    </row>
    <row r="13" spans="3:4" ht="12.75">
      <c r="C13" s="18" t="s">
        <v>122</v>
      </c>
      <c r="D13" s="14">
        <f>IVG!$C10</f>
        <v>6</v>
      </c>
    </row>
    <row r="14" spans="3:4" ht="12.75">
      <c r="C14" s="18" t="s">
        <v>123</v>
      </c>
      <c r="D14" s="14">
        <f>IVG!$C11</f>
        <v>6</v>
      </c>
    </row>
    <row r="15" spans="3:4" ht="12.75">
      <c r="C15" s="18" t="s">
        <v>124</v>
      </c>
      <c r="D15" s="14">
        <f>IVG!$C12</f>
        <v>600</v>
      </c>
    </row>
    <row r="16" spans="3:4" ht="12.75">
      <c r="C16" s="18" t="s">
        <v>125</v>
      </c>
      <c r="D16" s="14">
        <f>IVG!$C13</f>
        <v>6</v>
      </c>
    </row>
    <row r="17" spans="1:4" ht="12.75">
      <c r="A17" s="1" t="s">
        <v>154</v>
      </c>
      <c r="B17" s="1"/>
      <c r="D17" s="15"/>
    </row>
    <row r="18" spans="2:4" ht="12.75">
      <c r="B18" s="1" t="s">
        <v>155</v>
      </c>
      <c r="C18" s="85"/>
      <c r="D18" s="2"/>
    </row>
    <row r="19" spans="2:4" ht="12.75">
      <c r="B19" s="1" t="s">
        <v>156</v>
      </c>
      <c r="C19" s="85"/>
      <c r="D19" s="1"/>
    </row>
    <row r="21" spans="1:7" ht="12.75">
      <c r="A21" s="11" t="s">
        <v>207</v>
      </c>
      <c r="B21" s="11"/>
      <c r="C21" s="8"/>
      <c r="D21" s="8"/>
      <c r="E21" s="8"/>
      <c r="F21" s="8"/>
      <c r="G21" s="8"/>
    </row>
    <row r="23" spans="1:7" ht="12.75">
      <c r="A23" t="s">
        <v>157</v>
      </c>
      <c r="E23" s="91" t="s">
        <v>200</v>
      </c>
      <c r="F23" s="91"/>
      <c r="G23" s="85"/>
    </row>
    <row r="24" spans="1:7" ht="12.75">
      <c r="A24" t="s">
        <v>162</v>
      </c>
      <c r="E24" s="92" t="s">
        <v>201</v>
      </c>
      <c r="F24" s="92"/>
      <c r="G24" s="92"/>
    </row>
    <row r="25" spans="1:7" ht="12.75">
      <c r="A25" t="s">
        <v>158</v>
      </c>
      <c r="E25" s="85"/>
      <c r="F25" s="85"/>
      <c r="G25" s="85"/>
    </row>
    <row r="26" spans="1:7" ht="12.75">
      <c r="A26" t="s">
        <v>159</v>
      </c>
      <c r="E26" s="93" t="s">
        <v>202</v>
      </c>
      <c r="F26" s="92"/>
      <c r="G26" s="92"/>
    </row>
    <row r="27" spans="1:7" ht="12.75">
      <c r="A27" t="s">
        <v>161</v>
      </c>
      <c r="E27" s="94" t="s">
        <v>203</v>
      </c>
      <c r="F27" s="92"/>
      <c r="G27" s="85"/>
    </row>
    <row r="28" spans="1:7" ht="12.75">
      <c r="A28" t="s">
        <v>160</v>
      </c>
      <c r="E28" s="92" t="s">
        <v>204</v>
      </c>
      <c r="F28" s="92"/>
      <c r="G28" s="92"/>
    </row>
    <row r="29" spans="4:7" ht="12.75">
      <c r="D29" s="44"/>
      <c r="E29" s="91"/>
      <c r="F29" s="91"/>
      <c r="G29" s="85"/>
    </row>
    <row r="30" spans="4:7" ht="12.75">
      <c r="D30" s="44"/>
      <c r="E30" s="92"/>
      <c r="F30" s="92"/>
      <c r="G30" s="92"/>
    </row>
    <row r="32" spans="1:7" ht="12.75">
      <c r="A32" s="11" t="s">
        <v>208</v>
      </c>
      <c r="B32" s="11"/>
      <c r="C32" s="8"/>
      <c r="D32" s="8"/>
      <c r="E32" s="8"/>
      <c r="F32" s="8"/>
      <c r="G32" s="8"/>
    </row>
    <row r="34" spans="1:7" ht="12.75">
      <c r="A34" s="58" t="s">
        <v>163</v>
      </c>
      <c r="B34" s="59"/>
      <c r="F34" s="60" t="s">
        <v>167</v>
      </c>
      <c r="G34" s="95">
        <v>25000000</v>
      </c>
    </row>
    <row r="35" spans="1:7" ht="12.75">
      <c r="A35" s="58"/>
      <c r="B35" s="59"/>
      <c r="G35" s="16"/>
    </row>
    <row r="36" spans="1:7" ht="12.75">
      <c r="A36" s="58" t="s">
        <v>164</v>
      </c>
      <c r="B36" s="59"/>
      <c r="G36" s="16"/>
    </row>
    <row r="37" spans="1:7" ht="12.75">
      <c r="A37" s="58" t="s">
        <v>165</v>
      </c>
      <c r="B37" s="59"/>
      <c r="F37" s="60" t="s">
        <v>168</v>
      </c>
      <c r="G37" s="95">
        <v>0</v>
      </c>
    </row>
    <row r="38" spans="1:7" ht="12.75">
      <c r="A38" s="58"/>
      <c r="B38" s="59"/>
      <c r="F38" s="9"/>
      <c r="G38" s="16"/>
    </row>
    <row r="39" spans="1:7" ht="12.75">
      <c r="A39" s="58" t="s">
        <v>248</v>
      </c>
      <c r="B39" s="59"/>
      <c r="F39" s="60" t="s">
        <v>169</v>
      </c>
      <c r="G39" s="61">
        <f>G34+G37</f>
        <v>25000000</v>
      </c>
    </row>
    <row r="40" spans="1:7" ht="12.75">
      <c r="A40" s="58"/>
      <c r="B40" s="59"/>
      <c r="F40" s="9"/>
      <c r="G40" s="16"/>
    </row>
    <row r="41" spans="1:7" ht="12.75">
      <c r="A41" s="58" t="s">
        <v>166</v>
      </c>
      <c r="B41" s="59"/>
      <c r="F41" s="60" t="s">
        <v>170</v>
      </c>
      <c r="G41" s="61">
        <f>G39*0.3</f>
        <v>7500000</v>
      </c>
    </row>
    <row r="42" spans="1:7" ht="12.75">
      <c r="A42" s="58"/>
      <c r="B42" s="59"/>
      <c r="F42" s="9"/>
      <c r="G42" s="16"/>
    </row>
    <row r="43" spans="1:7" ht="12.75">
      <c r="A43" s="58" t="s">
        <v>249</v>
      </c>
      <c r="B43" s="59"/>
      <c r="F43" s="60" t="s">
        <v>171</v>
      </c>
      <c r="G43" s="61">
        <f>G39-G41</f>
        <v>17500000</v>
      </c>
    </row>
    <row r="45" spans="1:7" ht="12.75">
      <c r="A45" s="11" t="s">
        <v>209</v>
      </c>
      <c r="B45" s="11"/>
      <c r="C45" s="8"/>
      <c r="D45" s="8"/>
      <c r="E45" s="8"/>
      <c r="F45" s="8"/>
      <c r="G45" s="8"/>
    </row>
    <row r="47" spans="1:5" ht="12.75">
      <c r="A47" s="63" t="s">
        <v>172</v>
      </c>
      <c r="B47" s="73" t="s">
        <v>174</v>
      </c>
      <c r="C47" s="64" t="s">
        <v>176</v>
      </c>
      <c r="D47" s="73" t="s">
        <v>178</v>
      </c>
      <c r="E47" s="65" t="s">
        <v>180</v>
      </c>
    </row>
    <row r="48" spans="1:5" ht="12.75">
      <c r="A48" s="66" t="s">
        <v>173</v>
      </c>
      <c r="B48" s="74" t="s">
        <v>175</v>
      </c>
      <c r="C48" s="67" t="s">
        <v>177</v>
      </c>
      <c r="D48" s="74" t="s">
        <v>179</v>
      </c>
      <c r="E48" s="68" t="s">
        <v>181</v>
      </c>
    </row>
    <row r="49" spans="1:5" ht="12.75">
      <c r="A49" s="69">
        <v>0</v>
      </c>
      <c r="B49" s="75">
        <v>1</v>
      </c>
      <c r="C49" s="70">
        <v>2</v>
      </c>
      <c r="D49" s="75">
        <v>3</v>
      </c>
      <c r="E49" s="71">
        <v>4</v>
      </c>
    </row>
    <row r="50" spans="1:5" ht="12.75">
      <c r="A50" s="77" t="s">
        <v>167</v>
      </c>
      <c r="B50" s="97"/>
      <c r="C50" s="98" t="s">
        <v>205</v>
      </c>
      <c r="D50" s="99">
        <v>38049</v>
      </c>
      <c r="E50" s="96">
        <v>1000000</v>
      </c>
    </row>
    <row r="51" spans="1:5" ht="12.75">
      <c r="A51" s="77" t="s">
        <v>168</v>
      </c>
      <c r="B51" s="97"/>
      <c r="C51" s="98" t="s">
        <v>206</v>
      </c>
      <c r="D51" s="99">
        <v>38202</v>
      </c>
      <c r="E51" s="96">
        <v>2000000</v>
      </c>
    </row>
    <row r="52" spans="1:5" ht="12.75">
      <c r="A52" s="77" t="s">
        <v>169</v>
      </c>
      <c r="B52" s="97"/>
      <c r="C52" s="98"/>
      <c r="D52" s="97"/>
      <c r="E52" s="96">
        <v>0</v>
      </c>
    </row>
    <row r="53" spans="1:5" ht="12.75">
      <c r="A53" s="78" t="s">
        <v>170</v>
      </c>
      <c r="B53" s="97"/>
      <c r="C53" s="98"/>
      <c r="D53" s="97"/>
      <c r="E53" s="96">
        <v>0</v>
      </c>
    </row>
    <row r="54" spans="1:5" ht="12.75">
      <c r="A54" s="72"/>
      <c r="B54" s="8"/>
      <c r="C54" s="11" t="s">
        <v>42</v>
      </c>
      <c r="D54" s="8"/>
      <c r="E54" s="61">
        <f>SUM(E50:E53)</f>
        <v>3000000</v>
      </c>
    </row>
  </sheetData>
  <printOptions horizontalCentered="1"/>
  <pageMargins left="0" right="0" top="0.984251968503937" bottom="0.7874015748031497" header="0.3937007874015748" footer="0.3937007874015748"/>
  <pageSetup horizontalDpi="600" verticalDpi="600" orientation="portrait" paperSize="9" r:id="rId1"/>
  <headerFooter alignWithMargins="0">
    <oddHeader>&amp;L&amp;"Arial,Bold"&amp;12 203&amp;C&amp;"Arial,Bold"&amp;12DECLARATIE SPECIALA PRIVIND VENITURILE
DIN CEDAREA FOLOSINTEI BUNURILOR&amp;R&amp;"Arial,Bold"&amp;12Anul 2004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A1" sqref="A1"/>
    </sheetView>
  </sheetViews>
  <sheetFormatPr defaultColWidth="9.140625" defaultRowHeight="12.75"/>
  <cols>
    <col min="1" max="6" width="15.7109375" style="0" customWidth="1"/>
  </cols>
  <sheetData>
    <row r="1" spans="1:6" ht="12.75">
      <c r="A1" s="11" t="s">
        <v>25</v>
      </c>
      <c r="B1" s="8"/>
      <c r="C1" s="8"/>
      <c r="D1" s="8"/>
      <c r="E1" s="8"/>
      <c r="F1" s="8"/>
    </row>
    <row r="2" spans="1:3" ht="12.75">
      <c r="A2" s="19" t="s">
        <v>2</v>
      </c>
      <c r="B2" s="2"/>
      <c r="C2" s="88">
        <v>2222222</v>
      </c>
    </row>
    <row r="3" spans="1:3" ht="12.75">
      <c r="A3" s="19" t="s">
        <v>1</v>
      </c>
      <c r="C3" s="85" t="s">
        <v>195</v>
      </c>
    </row>
    <row r="4" spans="1:3" ht="12.75">
      <c r="A4" s="19"/>
      <c r="C4" s="85"/>
    </row>
    <row r="5" spans="1:3" ht="12.75">
      <c r="A5" s="19" t="s">
        <v>0</v>
      </c>
      <c r="B5" s="18" t="s">
        <v>3</v>
      </c>
      <c r="C5" s="89" t="s">
        <v>49</v>
      </c>
    </row>
    <row r="6" spans="2:3" ht="12.75">
      <c r="B6" s="18" t="s">
        <v>119</v>
      </c>
      <c r="C6" s="89" t="s">
        <v>196</v>
      </c>
    </row>
    <row r="7" spans="2:3" ht="12.75">
      <c r="B7" s="18" t="s">
        <v>120</v>
      </c>
      <c r="C7" s="89">
        <v>200</v>
      </c>
    </row>
    <row r="8" spans="2:3" ht="12.75">
      <c r="B8" s="18" t="s">
        <v>121</v>
      </c>
      <c r="C8" s="89" t="s">
        <v>197</v>
      </c>
    </row>
    <row r="9" spans="2:3" ht="12.75">
      <c r="B9" s="18" t="s">
        <v>122</v>
      </c>
      <c r="C9" s="89">
        <v>2</v>
      </c>
    </row>
    <row r="10" spans="2:3" ht="12.75">
      <c r="B10" s="18" t="s">
        <v>123</v>
      </c>
      <c r="C10" s="89">
        <v>2</v>
      </c>
    </row>
    <row r="11" spans="2:3" ht="12.75">
      <c r="B11" s="18" t="s">
        <v>124</v>
      </c>
      <c r="C11" s="89">
        <v>200</v>
      </c>
    </row>
    <row r="12" spans="2:3" ht="12.75">
      <c r="B12" s="18" t="s">
        <v>125</v>
      </c>
      <c r="C12" s="89">
        <v>2</v>
      </c>
    </row>
    <row r="14" spans="1:6" ht="12.75">
      <c r="A14" s="11" t="s">
        <v>26</v>
      </c>
      <c r="B14" s="8"/>
      <c r="C14" s="8"/>
      <c r="D14" s="8"/>
      <c r="E14" s="8"/>
      <c r="F14" s="8"/>
    </row>
    <row r="15" spans="1:3" ht="12.75">
      <c r="A15" s="19" t="s">
        <v>4</v>
      </c>
      <c r="C15" t="str">
        <f>IVG!$C4</f>
        <v>1501010400000</v>
      </c>
    </row>
    <row r="16" spans="1:3" ht="12.75">
      <c r="A16" s="19" t="s">
        <v>127</v>
      </c>
      <c r="C16" t="str">
        <f>IVG!$C1</f>
        <v>A</v>
      </c>
    </row>
    <row r="17" spans="1:3" ht="12.75">
      <c r="A17" s="19" t="s">
        <v>129</v>
      </c>
      <c r="C17" t="str">
        <f>IVG!$C2</f>
        <v>B</v>
      </c>
    </row>
    <row r="18" ht="12.75">
      <c r="A18" s="19" t="s">
        <v>126</v>
      </c>
    </row>
    <row r="19" spans="2:3" ht="12.75">
      <c r="B19" s="18" t="s">
        <v>3</v>
      </c>
      <c r="C19" t="str">
        <f>IVG!$C6</f>
        <v>Bucuresti</v>
      </c>
    </row>
    <row r="20" spans="2:3" ht="12.75">
      <c r="B20" s="18" t="s">
        <v>119</v>
      </c>
      <c r="C20" s="13" t="str">
        <f>IVG!$C7</f>
        <v>Mare</v>
      </c>
    </row>
    <row r="21" spans="2:3" ht="12.75">
      <c r="B21" s="18" t="s">
        <v>120</v>
      </c>
      <c r="C21" s="13">
        <f>IVG!$C8</f>
        <v>6</v>
      </c>
    </row>
    <row r="22" spans="2:3" ht="12.75">
      <c r="B22" s="18" t="s">
        <v>121</v>
      </c>
      <c r="C22" s="13" t="str">
        <f>IVG!$C9</f>
        <v>Z6</v>
      </c>
    </row>
    <row r="23" spans="2:3" ht="12.75">
      <c r="B23" s="18" t="s">
        <v>122</v>
      </c>
      <c r="C23" s="13">
        <f>IVG!$C10</f>
        <v>6</v>
      </c>
    </row>
    <row r="24" spans="2:3" ht="12.75">
      <c r="B24" s="18" t="s">
        <v>123</v>
      </c>
      <c r="C24" s="13">
        <f>IVG!$C11</f>
        <v>6</v>
      </c>
    </row>
    <row r="25" spans="2:3" ht="12.75">
      <c r="B25" s="18" t="s">
        <v>124</v>
      </c>
      <c r="C25" s="13">
        <f>IVG!$C12</f>
        <v>600</v>
      </c>
    </row>
    <row r="26" spans="2:3" ht="12.75">
      <c r="B26" s="18" t="s">
        <v>125</v>
      </c>
      <c r="C26" s="13">
        <f>IVG!$C13</f>
        <v>6</v>
      </c>
    </row>
    <row r="27" spans="1:3" ht="12.75">
      <c r="A27" t="s">
        <v>60</v>
      </c>
      <c r="C27" s="86" t="s">
        <v>153</v>
      </c>
    </row>
    <row r="28" spans="1:3" ht="12.75">
      <c r="A28" t="s">
        <v>61</v>
      </c>
      <c r="C28" s="86" t="s">
        <v>153</v>
      </c>
    </row>
    <row r="31" ht="12.75">
      <c r="A31" s="1" t="s">
        <v>59</v>
      </c>
    </row>
    <row r="33" spans="1:6" ht="12.75">
      <c r="A33" s="5" t="s">
        <v>19</v>
      </c>
      <c r="B33" s="5" t="s">
        <v>20</v>
      </c>
      <c r="C33" s="5" t="s">
        <v>21</v>
      </c>
      <c r="D33" s="5" t="s">
        <v>22</v>
      </c>
      <c r="E33" s="5" t="s">
        <v>23</v>
      </c>
      <c r="F33" s="5" t="s">
        <v>28</v>
      </c>
    </row>
    <row r="34" spans="1:6" ht="12.75">
      <c r="A34" s="4"/>
      <c r="B34" s="4"/>
      <c r="C34" s="4" t="s">
        <v>43</v>
      </c>
      <c r="D34" s="4" t="s">
        <v>27</v>
      </c>
      <c r="E34" s="4" t="s">
        <v>24</v>
      </c>
      <c r="F34" s="4" t="s">
        <v>29</v>
      </c>
    </row>
    <row r="35" spans="1:6" ht="12.75">
      <c r="A35" s="6">
        <v>0</v>
      </c>
      <c r="B35" s="6">
        <v>1</v>
      </c>
      <c r="C35" s="6">
        <v>2</v>
      </c>
      <c r="D35" s="6">
        <v>3</v>
      </c>
      <c r="E35" s="7" t="s">
        <v>30</v>
      </c>
      <c r="F35" s="6">
        <v>5</v>
      </c>
    </row>
    <row r="37" spans="1:6" ht="12.75">
      <c r="A37" t="s">
        <v>31</v>
      </c>
      <c r="B37" s="82">
        <v>5000000</v>
      </c>
      <c r="C37" s="16">
        <v>0</v>
      </c>
      <c r="D37" s="16">
        <v>0</v>
      </c>
      <c r="E37" s="16">
        <v>0</v>
      </c>
      <c r="F37" s="82">
        <v>2000000</v>
      </c>
    </row>
    <row r="38" spans="1:6" ht="12.75">
      <c r="A38" t="s">
        <v>32</v>
      </c>
      <c r="B38" s="82">
        <v>5000000</v>
      </c>
      <c r="C38" s="16">
        <v>0</v>
      </c>
      <c r="D38" s="16">
        <v>0</v>
      </c>
      <c r="E38" s="16">
        <v>0</v>
      </c>
      <c r="F38" s="82">
        <v>2000000</v>
      </c>
    </row>
    <row r="39" spans="1:6" ht="12.75">
      <c r="A39" t="s">
        <v>33</v>
      </c>
      <c r="B39" s="82">
        <v>5000000</v>
      </c>
      <c r="C39" s="16">
        <v>0</v>
      </c>
      <c r="D39" s="16">
        <v>0</v>
      </c>
      <c r="E39" s="16">
        <v>0</v>
      </c>
      <c r="F39" s="82">
        <v>2000000</v>
      </c>
    </row>
    <row r="40" spans="1:6" ht="12.75">
      <c r="A40" t="s">
        <v>34</v>
      </c>
      <c r="B40" s="82">
        <v>5000000</v>
      </c>
      <c r="C40" s="16">
        <v>0</v>
      </c>
      <c r="D40" s="16">
        <v>0</v>
      </c>
      <c r="E40" s="16">
        <v>0</v>
      </c>
      <c r="F40" s="82">
        <v>2000000</v>
      </c>
    </row>
    <row r="41" spans="1:6" ht="12.75">
      <c r="A41" t="s">
        <v>10</v>
      </c>
      <c r="B41" s="82">
        <v>5000000</v>
      </c>
      <c r="C41" s="16">
        <v>0</v>
      </c>
      <c r="D41" s="16">
        <v>0</v>
      </c>
      <c r="E41" s="16">
        <v>0</v>
      </c>
      <c r="F41" s="82">
        <v>2000000</v>
      </c>
    </row>
    <row r="42" spans="1:6" ht="12.75">
      <c r="A42" t="s">
        <v>35</v>
      </c>
      <c r="B42" s="82">
        <v>5000000</v>
      </c>
      <c r="C42" s="16">
        <v>0</v>
      </c>
      <c r="D42" s="16">
        <v>0</v>
      </c>
      <c r="E42" s="16">
        <v>0</v>
      </c>
      <c r="F42" s="82">
        <v>2000000</v>
      </c>
    </row>
    <row r="43" spans="1:6" ht="12.75">
      <c r="A43" t="s">
        <v>36</v>
      </c>
      <c r="B43" s="82">
        <v>5000000</v>
      </c>
      <c r="C43" s="16">
        <v>0</v>
      </c>
      <c r="D43" s="16">
        <v>0</v>
      </c>
      <c r="E43" s="16">
        <v>0</v>
      </c>
      <c r="F43" s="82">
        <v>2000000</v>
      </c>
    </row>
    <row r="44" spans="1:6" ht="12.75">
      <c r="A44" t="s">
        <v>37</v>
      </c>
      <c r="B44" s="82">
        <v>5000000</v>
      </c>
      <c r="C44" s="16">
        <v>0</v>
      </c>
      <c r="D44" s="16">
        <v>0</v>
      </c>
      <c r="E44" s="16">
        <v>0</v>
      </c>
      <c r="F44" s="82">
        <v>2000000</v>
      </c>
    </row>
    <row r="45" spans="1:6" ht="12.75">
      <c r="A45" t="s">
        <v>38</v>
      </c>
      <c r="B45" s="82">
        <v>5000000</v>
      </c>
      <c r="C45" s="16">
        <v>0</v>
      </c>
      <c r="D45" s="16">
        <v>0</v>
      </c>
      <c r="E45" s="16">
        <v>0</v>
      </c>
      <c r="F45" s="82">
        <v>2000000</v>
      </c>
    </row>
    <row r="46" spans="1:6" ht="12.75">
      <c r="A46" t="s">
        <v>39</v>
      </c>
      <c r="B46" s="82">
        <v>5000000</v>
      </c>
      <c r="C46" s="16">
        <v>0</v>
      </c>
      <c r="D46" s="16">
        <v>0</v>
      </c>
      <c r="E46" s="16">
        <v>0</v>
      </c>
      <c r="F46" s="82">
        <v>2000000</v>
      </c>
    </row>
    <row r="47" spans="1:6" ht="12.75">
      <c r="A47" t="s">
        <v>40</v>
      </c>
      <c r="B47" s="82">
        <v>5000000</v>
      </c>
      <c r="C47" s="16">
        <v>0</v>
      </c>
      <c r="D47" s="16">
        <v>0</v>
      </c>
      <c r="E47" s="16">
        <v>0</v>
      </c>
      <c r="F47" s="82">
        <v>2000000</v>
      </c>
    </row>
    <row r="48" spans="1:6" ht="12.75">
      <c r="A48" t="s">
        <v>41</v>
      </c>
      <c r="B48" s="82">
        <v>5000000</v>
      </c>
      <c r="C48" s="16">
        <v>0</v>
      </c>
      <c r="D48" s="16">
        <v>0</v>
      </c>
      <c r="E48" s="16">
        <v>0</v>
      </c>
      <c r="F48" s="82">
        <v>2000000</v>
      </c>
    </row>
    <row r="49" spans="2:6" ht="12.75">
      <c r="B49" s="16"/>
      <c r="C49" s="16"/>
      <c r="D49" s="16"/>
      <c r="E49" s="16"/>
      <c r="F49" s="16"/>
    </row>
    <row r="50" spans="1:6" ht="12.75">
      <c r="A50" s="11" t="s">
        <v>42</v>
      </c>
      <c r="B50" s="17">
        <f>SUM(B36:B49)</f>
        <v>60000000</v>
      </c>
      <c r="C50" s="17">
        <f>SUM(C36:C49)</f>
        <v>0</v>
      </c>
      <c r="D50" s="17">
        <f>SUM(D36:D49)</f>
        <v>0</v>
      </c>
      <c r="E50" s="17">
        <f>SUM(E36:E49)</f>
        <v>0</v>
      </c>
      <c r="F50" s="17">
        <f>SUM(F36:F49)</f>
        <v>24000000</v>
      </c>
    </row>
    <row r="52" spans="1:2" ht="12.75">
      <c r="A52" s="9" t="s">
        <v>62</v>
      </c>
      <c r="B52" s="85" t="s">
        <v>69</v>
      </c>
    </row>
    <row r="53" spans="1:2" ht="12.75">
      <c r="A53" s="9" t="s">
        <v>63</v>
      </c>
      <c r="B53" s="85" t="s">
        <v>69</v>
      </c>
    </row>
    <row r="54" spans="1:2" ht="12.75">
      <c r="A54" s="9" t="s">
        <v>64</v>
      </c>
      <c r="B54" s="85" t="s">
        <v>69</v>
      </c>
    </row>
    <row r="55" spans="1:2" ht="12.75">
      <c r="A55" s="9" t="s">
        <v>65</v>
      </c>
      <c r="B55" s="90" t="s">
        <v>69</v>
      </c>
    </row>
    <row r="56" spans="1:2" ht="12.75">
      <c r="A56" s="9" t="s">
        <v>66</v>
      </c>
      <c r="B56" s="85" t="s">
        <v>69</v>
      </c>
    </row>
    <row r="57" spans="1:2" ht="12.75">
      <c r="A57" s="9" t="s">
        <v>67</v>
      </c>
      <c r="B57" s="85" t="s">
        <v>69</v>
      </c>
    </row>
    <row r="58" spans="1:2" ht="12.75">
      <c r="A58" s="9" t="s">
        <v>68</v>
      </c>
      <c r="B58" s="85" t="s">
        <v>69</v>
      </c>
    </row>
  </sheetData>
  <printOptions horizontalCentered="1"/>
  <pageMargins left="0" right="0" top="0.7874015748031497" bottom="0.3937007874015748" header="0.3937007874015748" footer="0.1968503937007874"/>
  <pageSetup horizontalDpi="600" verticalDpi="600" orientation="portrait" paperSize="9" r:id="rId1"/>
  <headerFooter alignWithMargins="0">
    <oddHeader>&amp;L&amp;"Arial,Bold"&amp;12 211&amp;C&amp;"Arial,Bold"&amp;11FISA FISCALA 2
(pentru venituri altele decit cele de la functia de baza - FF2)&amp;"Arial,Regular"&amp;10
&amp;R&amp;"Arial,Bold"&amp;11Anul 2004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1">
      <selection activeCell="A1" sqref="A1"/>
    </sheetView>
  </sheetViews>
  <sheetFormatPr defaultColWidth="9.140625" defaultRowHeight="12.75"/>
  <cols>
    <col min="1" max="6" width="15.7109375" style="0" customWidth="1"/>
    <col min="8" max="8" width="11.140625" style="0" bestFit="1" customWidth="1"/>
  </cols>
  <sheetData>
    <row r="1" spans="1:6" ht="12.75">
      <c r="A1" s="11" t="s">
        <v>25</v>
      </c>
      <c r="B1" s="8"/>
      <c r="C1" s="8"/>
      <c r="D1" s="8"/>
      <c r="E1" s="8"/>
      <c r="F1" s="8"/>
    </row>
    <row r="2" spans="1:3" ht="12.75">
      <c r="A2" s="19" t="s">
        <v>2</v>
      </c>
      <c r="C2" s="88">
        <v>1111111</v>
      </c>
    </row>
    <row r="3" spans="1:3" ht="12.75">
      <c r="A3" s="19" t="s">
        <v>1</v>
      </c>
      <c r="C3" s="85" t="s">
        <v>194</v>
      </c>
    </row>
    <row r="4" spans="1:3" ht="12.75">
      <c r="A4" s="19"/>
      <c r="C4" s="85"/>
    </row>
    <row r="5" spans="1:3" ht="12.75">
      <c r="A5" s="19" t="s">
        <v>126</v>
      </c>
      <c r="B5" s="18" t="s">
        <v>3</v>
      </c>
      <c r="C5" s="89" t="s">
        <v>49</v>
      </c>
    </row>
    <row r="6" spans="2:3" ht="12.75">
      <c r="B6" s="18" t="s">
        <v>119</v>
      </c>
      <c r="C6" s="89" t="s">
        <v>193</v>
      </c>
    </row>
    <row r="7" spans="2:3" ht="12.75">
      <c r="B7" s="18" t="s">
        <v>120</v>
      </c>
      <c r="C7" s="89">
        <v>100</v>
      </c>
    </row>
    <row r="8" spans="2:3" ht="12.75">
      <c r="B8" s="18" t="s">
        <v>121</v>
      </c>
      <c r="C8" s="89" t="s">
        <v>198</v>
      </c>
    </row>
    <row r="9" spans="2:3" ht="12.75">
      <c r="B9" s="18" t="s">
        <v>122</v>
      </c>
      <c r="C9" s="89">
        <f>IVG!$C10</f>
        <v>6</v>
      </c>
    </row>
    <row r="10" spans="2:3" ht="12.75">
      <c r="B10" s="18" t="s">
        <v>123</v>
      </c>
      <c r="C10" s="89">
        <f>IVG!$C11</f>
        <v>6</v>
      </c>
    </row>
    <row r="11" spans="2:3" ht="12.75">
      <c r="B11" s="18" t="s">
        <v>124</v>
      </c>
      <c r="C11" s="89">
        <v>100</v>
      </c>
    </row>
    <row r="12" spans="2:3" ht="12.75">
      <c r="B12" s="18" t="s">
        <v>188</v>
      </c>
      <c r="C12" s="89">
        <f>IVG!$C13</f>
        <v>6</v>
      </c>
    </row>
    <row r="14" spans="1:6" ht="12.75">
      <c r="A14" s="11" t="s">
        <v>26</v>
      </c>
      <c r="B14" s="8"/>
      <c r="C14" s="8"/>
      <c r="D14" s="8"/>
      <c r="E14" s="8"/>
      <c r="F14" s="8"/>
    </row>
    <row r="15" spans="1:3" ht="12.75">
      <c r="A15" s="19" t="s">
        <v>4</v>
      </c>
      <c r="B15" s="2"/>
      <c r="C15" t="str">
        <f>IVG!$C4</f>
        <v>1501010400000</v>
      </c>
    </row>
    <row r="16" spans="1:3" ht="12.75">
      <c r="A16" s="19" t="s">
        <v>127</v>
      </c>
      <c r="C16" t="str">
        <f>IVG!$C1</f>
        <v>A</v>
      </c>
    </row>
    <row r="17" spans="1:3" ht="12.75">
      <c r="A17" s="19" t="s">
        <v>129</v>
      </c>
      <c r="C17" t="str">
        <f>IVG!$C2</f>
        <v>B</v>
      </c>
    </row>
    <row r="18" ht="12.75">
      <c r="A18" s="19" t="s">
        <v>126</v>
      </c>
    </row>
    <row r="19" spans="2:3" ht="12.75">
      <c r="B19" s="18" t="s">
        <v>3</v>
      </c>
      <c r="C19" t="str">
        <f>IVG!$C6</f>
        <v>Bucuresti</v>
      </c>
    </row>
    <row r="20" spans="2:3" ht="12.75">
      <c r="B20" s="18" t="s">
        <v>119</v>
      </c>
      <c r="C20" s="13" t="str">
        <f>IVG!$C7</f>
        <v>Mare</v>
      </c>
    </row>
    <row r="21" spans="2:3" ht="12.75">
      <c r="B21" s="18" t="s">
        <v>120</v>
      </c>
      <c r="C21" s="13">
        <f>IVG!$C8</f>
        <v>6</v>
      </c>
    </row>
    <row r="22" spans="2:3" ht="12.75">
      <c r="B22" s="18" t="s">
        <v>121</v>
      </c>
      <c r="C22" s="13" t="str">
        <f>IVG!$C9</f>
        <v>Z6</v>
      </c>
    </row>
    <row r="23" spans="2:3" ht="12.75">
      <c r="B23" s="18" t="s">
        <v>122</v>
      </c>
      <c r="C23" s="13">
        <f>IVG!$C10</f>
        <v>6</v>
      </c>
    </row>
    <row r="24" spans="2:3" ht="12.75">
      <c r="B24" s="18" t="s">
        <v>123</v>
      </c>
      <c r="C24" s="13">
        <f>IVG!$C11</f>
        <v>6</v>
      </c>
    </row>
    <row r="25" spans="2:3" ht="12.75">
      <c r="B25" s="18" t="s">
        <v>124</v>
      </c>
      <c r="C25" s="13">
        <f>IVG!$C12</f>
        <v>600</v>
      </c>
    </row>
    <row r="26" spans="2:3" ht="12.75">
      <c r="B26" s="18" t="s">
        <v>125</v>
      </c>
      <c r="C26" s="13">
        <f>IVG!$C13</f>
        <v>6</v>
      </c>
    </row>
    <row r="27" spans="1:3" ht="12.75">
      <c r="A27" s="1" t="s">
        <v>60</v>
      </c>
      <c r="C27" s="115" t="s">
        <v>153</v>
      </c>
    </row>
    <row r="28" spans="1:3" ht="12.75">
      <c r="A28" s="1" t="s">
        <v>61</v>
      </c>
      <c r="C28" s="86" t="s">
        <v>153</v>
      </c>
    </row>
    <row r="29" spans="1:3" ht="12.75">
      <c r="A29" s="1" t="s">
        <v>5</v>
      </c>
      <c r="C29" s="116" t="s">
        <v>151</v>
      </c>
    </row>
    <row r="31" spans="1:6" ht="12.75">
      <c r="A31" s="11" t="s">
        <v>18</v>
      </c>
      <c r="B31" s="8"/>
      <c r="C31" s="8"/>
      <c r="D31" s="8"/>
      <c r="E31" s="8"/>
      <c r="F31" s="8"/>
    </row>
    <row r="33" spans="1:6" ht="12.75">
      <c r="A33" s="5" t="s">
        <v>19</v>
      </c>
      <c r="B33" s="5" t="s">
        <v>20</v>
      </c>
      <c r="C33" s="5" t="s">
        <v>21</v>
      </c>
      <c r="D33" s="5" t="s">
        <v>22</v>
      </c>
      <c r="E33" s="5" t="s">
        <v>23</v>
      </c>
      <c r="F33" s="5" t="s">
        <v>28</v>
      </c>
    </row>
    <row r="34" spans="1:6" ht="12.75">
      <c r="A34" s="4"/>
      <c r="B34" s="4"/>
      <c r="C34" s="4" t="s">
        <v>43</v>
      </c>
      <c r="D34" s="4" t="s">
        <v>27</v>
      </c>
      <c r="E34" s="4" t="s">
        <v>24</v>
      </c>
      <c r="F34" s="4" t="s">
        <v>29</v>
      </c>
    </row>
    <row r="35" spans="1:6" ht="12.75">
      <c r="A35" s="6">
        <v>0</v>
      </c>
      <c r="B35" s="6">
        <v>1</v>
      </c>
      <c r="C35" s="6">
        <v>2</v>
      </c>
      <c r="D35" s="6">
        <v>3</v>
      </c>
      <c r="E35" s="7" t="s">
        <v>30</v>
      </c>
      <c r="F35" s="6">
        <v>5</v>
      </c>
    </row>
    <row r="37" spans="1:8" ht="12.75">
      <c r="A37" t="s">
        <v>31</v>
      </c>
      <c r="B37" s="82">
        <v>15000000</v>
      </c>
      <c r="C37" s="16">
        <v>2000000</v>
      </c>
      <c r="D37" s="83">
        <f>C37*(($A$64+$A$74)-1)</f>
        <v>1000000</v>
      </c>
      <c r="E37" s="16">
        <f>B37-C37-D37</f>
        <v>12000000</v>
      </c>
      <c r="F37" s="82">
        <v>3500000</v>
      </c>
      <c r="H37" s="16"/>
    </row>
    <row r="38" spans="1:8" ht="12.75">
      <c r="A38" t="s">
        <v>32</v>
      </c>
      <c r="B38" s="82">
        <v>15000000</v>
      </c>
      <c r="C38" s="16">
        <v>2000000</v>
      </c>
      <c r="D38" s="83">
        <f>C38*(($B$64+$B$74)-1)</f>
        <v>1000000</v>
      </c>
      <c r="E38" s="16">
        <f>B38-C38-D38</f>
        <v>12000000</v>
      </c>
      <c r="F38" s="82">
        <v>3500000</v>
      </c>
      <c r="H38" s="16"/>
    </row>
    <row r="39" spans="1:8" ht="12.75">
      <c r="A39" t="s">
        <v>33</v>
      </c>
      <c r="B39" s="82">
        <v>15000000</v>
      </c>
      <c r="C39" s="16">
        <v>2000000</v>
      </c>
      <c r="D39" s="83">
        <f>C39*(($C$64+$C$74)-1)</f>
        <v>1000000</v>
      </c>
      <c r="E39" s="16">
        <f aca="true" t="shared" si="0" ref="E39:E48">B39-C39-D39</f>
        <v>12000000</v>
      </c>
      <c r="F39" s="82">
        <v>3500000</v>
      </c>
      <c r="H39" s="16"/>
    </row>
    <row r="40" spans="1:8" ht="12.75">
      <c r="A40" t="s">
        <v>34</v>
      </c>
      <c r="B40" s="82">
        <v>15000000</v>
      </c>
      <c r="C40" s="16">
        <v>2000000</v>
      </c>
      <c r="D40" s="83">
        <f>C40*(($D$64+$D$74)-1)</f>
        <v>1000000</v>
      </c>
      <c r="E40" s="16">
        <f t="shared" si="0"/>
        <v>12000000</v>
      </c>
      <c r="F40" s="82">
        <v>3500000</v>
      </c>
      <c r="H40" s="16"/>
    </row>
    <row r="41" spans="1:8" ht="12.75">
      <c r="A41" t="s">
        <v>10</v>
      </c>
      <c r="B41" s="82">
        <v>15000000</v>
      </c>
      <c r="C41" s="16">
        <v>2000000</v>
      </c>
      <c r="D41" s="83">
        <f>C41*(($E$64+$E$74)-1)</f>
        <v>1000000</v>
      </c>
      <c r="E41" s="16">
        <f t="shared" si="0"/>
        <v>12000000</v>
      </c>
      <c r="F41" s="82">
        <v>3500000</v>
      </c>
      <c r="H41" s="16"/>
    </row>
    <row r="42" spans="1:8" ht="12.75">
      <c r="A42" t="s">
        <v>35</v>
      </c>
      <c r="B42" s="82">
        <v>15000000</v>
      </c>
      <c r="C42" s="16">
        <v>2000000</v>
      </c>
      <c r="D42" s="83">
        <f>C42*(($F$64+$F$74)-1)</f>
        <v>1000000</v>
      </c>
      <c r="E42" s="16">
        <f t="shared" si="0"/>
        <v>12000000</v>
      </c>
      <c r="F42" s="82">
        <v>3500000</v>
      </c>
      <c r="H42" s="16"/>
    </row>
    <row r="43" spans="1:8" ht="12.75">
      <c r="A43" t="s">
        <v>36</v>
      </c>
      <c r="B43" s="82">
        <v>15000000</v>
      </c>
      <c r="C43" s="16">
        <v>2000000</v>
      </c>
      <c r="D43" s="83">
        <f>C43*(($A$66+$A$76)-1)</f>
        <v>1000000</v>
      </c>
      <c r="E43" s="16">
        <f t="shared" si="0"/>
        <v>12000000</v>
      </c>
      <c r="F43" s="82">
        <v>3500000</v>
      </c>
      <c r="H43" s="16"/>
    </row>
    <row r="44" spans="1:8" ht="12.75">
      <c r="A44" t="s">
        <v>37</v>
      </c>
      <c r="B44" s="82">
        <v>15000000</v>
      </c>
      <c r="C44" s="16">
        <v>2000000</v>
      </c>
      <c r="D44" s="83">
        <f>C44*(($B$66+$B$76)-1)</f>
        <v>1000000</v>
      </c>
      <c r="E44" s="16">
        <f t="shared" si="0"/>
        <v>12000000</v>
      </c>
      <c r="F44" s="82">
        <v>3500000</v>
      </c>
      <c r="H44" s="16"/>
    </row>
    <row r="45" spans="1:8" ht="12.75">
      <c r="A45" t="s">
        <v>38</v>
      </c>
      <c r="B45" s="82">
        <v>15000000</v>
      </c>
      <c r="C45" s="16">
        <v>2000000</v>
      </c>
      <c r="D45" s="83">
        <f>C45*(($C$66+$C$76)-1)</f>
        <v>1000000</v>
      </c>
      <c r="E45" s="16">
        <f t="shared" si="0"/>
        <v>12000000</v>
      </c>
      <c r="F45" s="82">
        <v>3500000</v>
      </c>
      <c r="H45" s="16"/>
    </row>
    <row r="46" spans="1:8" ht="12.75">
      <c r="A46" t="s">
        <v>39</v>
      </c>
      <c r="B46" s="82">
        <v>15000000</v>
      </c>
      <c r="C46" s="16">
        <v>2000000</v>
      </c>
      <c r="D46" s="83">
        <f>C46*(($D$66+$D$76)-1)</f>
        <v>1000000</v>
      </c>
      <c r="E46" s="16">
        <f t="shared" si="0"/>
        <v>12000000</v>
      </c>
      <c r="F46" s="82">
        <v>3500000</v>
      </c>
      <c r="H46" s="16"/>
    </row>
    <row r="47" spans="1:8" ht="12.75">
      <c r="A47" t="s">
        <v>40</v>
      </c>
      <c r="B47" s="82">
        <v>15000000</v>
      </c>
      <c r="C47" s="16">
        <v>2000000</v>
      </c>
      <c r="D47" s="83">
        <f>C47*(($E$66+$E$76)-1)</f>
        <v>1000000</v>
      </c>
      <c r="E47" s="16">
        <f t="shared" si="0"/>
        <v>12000000</v>
      </c>
      <c r="F47" s="82">
        <v>3500000</v>
      </c>
      <c r="H47" s="16"/>
    </row>
    <row r="48" spans="1:8" ht="12.75">
      <c r="A48" t="s">
        <v>41</v>
      </c>
      <c r="B48" s="82">
        <v>15000000</v>
      </c>
      <c r="C48" s="16">
        <v>2000000</v>
      </c>
      <c r="D48" s="83">
        <f>C48*(($F$66+$F$76)-1)</f>
        <v>1000000</v>
      </c>
      <c r="E48" s="16">
        <f t="shared" si="0"/>
        <v>12000000</v>
      </c>
      <c r="F48" s="82">
        <v>3500000</v>
      </c>
      <c r="H48" s="16"/>
    </row>
    <row r="49" spans="2:6" ht="12.75">
      <c r="B49" s="16"/>
      <c r="C49" s="16"/>
      <c r="D49" s="16"/>
      <c r="E49" s="16"/>
      <c r="F49" s="16"/>
    </row>
    <row r="50" spans="1:8" ht="12.75">
      <c r="A50" s="11" t="s">
        <v>42</v>
      </c>
      <c r="B50" s="17">
        <f>SUM(B37:B49)</f>
        <v>180000000</v>
      </c>
      <c r="C50" s="17">
        <f>SUM(C37:C49)</f>
        <v>24000000</v>
      </c>
      <c r="D50" s="17">
        <f>SUM(D37:D49)</f>
        <v>12000000</v>
      </c>
      <c r="E50" s="17">
        <f>SUM(E37:E49)</f>
        <v>144000000</v>
      </c>
      <c r="F50" s="17">
        <f>SUM(F37:F49)</f>
        <v>42000000</v>
      </c>
      <c r="H50" s="16"/>
    </row>
    <row r="52" spans="1:6" ht="12.75">
      <c r="A52" s="11" t="s">
        <v>44</v>
      </c>
      <c r="B52" s="8"/>
      <c r="C52" s="8"/>
      <c r="D52" s="8"/>
      <c r="E52" s="8"/>
      <c r="F52" s="8"/>
    </row>
    <row r="54" spans="1:6" ht="12.75">
      <c r="A54" s="5" t="s">
        <v>50</v>
      </c>
      <c r="B54" s="5" t="s">
        <v>28</v>
      </c>
      <c r="C54" s="5" t="s">
        <v>74</v>
      </c>
      <c r="D54" s="5"/>
      <c r="E54" s="5"/>
      <c r="F54" s="5"/>
    </row>
    <row r="55" spans="1:6" ht="12.75">
      <c r="A55" s="4"/>
      <c r="B55" s="4" t="s">
        <v>29</v>
      </c>
      <c r="C55" s="4" t="s">
        <v>72</v>
      </c>
      <c r="D55" s="4" t="s">
        <v>48</v>
      </c>
      <c r="E55" s="4" t="s">
        <v>46</v>
      </c>
      <c r="F55" s="4" t="s">
        <v>47</v>
      </c>
    </row>
    <row r="56" spans="1:6" ht="12.75">
      <c r="A56" s="4"/>
      <c r="B56" s="4"/>
      <c r="C56" s="4" t="s">
        <v>73</v>
      </c>
      <c r="D56" s="4" t="s">
        <v>45</v>
      </c>
      <c r="E56" s="4"/>
      <c r="F56" s="4"/>
    </row>
    <row r="57" spans="1:6" ht="12.75">
      <c r="A57" s="6">
        <v>1</v>
      </c>
      <c r="B57" s="6">
        <v>2</v>
      </c>
      <c r="C57" s="6">
        <v>3</v>
      </c>
      <c r="D57" s="6">
        <v>4</v>
      </c>
      <c r="E57" s="6">
        <v>5</v>
      </c>
      <c r="F57" s="6">
        <v>6</v>
      </c>
    </row>
    <row r="59" spans="1:6" ht="12.75">
      <c r="A59" s="55">
        <f>IVG!F70</f>
        <v>74058000</v>
      </c>
      <c r="B59" s="55">
        <f>F50</f>
        <v>42000000</v>
      </c>
      <c r="C59" s="55">
        <f>IF(IVG!F72&gt;0,(IVG!F72),0)</f>
        <v>2058000</v>
      </c>
      <c r="D59" s="55">
        <f>IF(IVG!F72&lt;0,(IVG!F72)*-1,0)</f>
        <v>0</v>
      </c>
      <c r="E59" s="55"/>
      <c r="F59" s="55"/>
    </row>
    <row r="60" spans="1:6" ht="12.75">
      <c r="A60" s="10"/>
      <c r="B60" s="10"/>
      <c r="C60" s="10"/>
      <c r="D60" s="10"/>
      <c r="E60" s="10"/>
      <c r="F60" s="10"/>
    </row>
    <row r="62" spans="1:6" ht="12.75">
      <c r="A62" s="11" t="s">
        <v>51</v>
      </c>
      <c r="B62" s="8"/>
      <c r="C62" s="8"/>
      <c r="D62" s="8"/>
      <c r="E62" s="8"/>
      <c r="F62" s="8"/>
    </row>
    <row r="63" spans="1:6" ht="12.75">
      <c r="A63" s="4" t="s">
        <v>6</v>
      </c>
      <c r="B63" s="4" t="s">
        <v>7</v>
      </c>
      <c r="C63" s="4" t="s">
        <v>8</v>
      </c>
      <c r="D63" s="4" t="s">
        <v>9</v>
      </c>
      <c r="E63" s="4" t="s">
        <v>10</v>
      </c>
      <c r="F63" s="4" t="s">
        <v>11</v>
      </c>
    </row>
    <row r="64" spans="1:6" ht="12.75">
      <c r="A64" s="87">
        <f>1+A86+A97</f>
        <v>1.5</v>
      </c>
      <c r="B64" s="87">
        <f>1+B86+B97</f>
        <v>1.5</v>
      </c>
      <c r="C64" s="87">
        <f>1+C86+C97</f>
        <v>1.5</v>
      </c>
      <c r="D64" s="87">
        <f>1+D86+D97</f>
        <v>1.5</v>
      </c>
      <c r="E64" s="87">
        <f>1+E86+E97</f>
        <v>1.5</v>
      </c>
      <c r="F64" s="87">
        <f>1+F86+F97</f>
        <v>1.5</v>
      </c>
    </row>
    <row r="65" spans="1:6" ht="12.75">
      <c r="A65" s="4" t="s">
        <v>12</v>
      </c>
      <c r="B65" s="4" t="s">
        <v>13</v>
      </c>
      <c r="C65" s="4" t="s">
        <v>14</v>
      </c>
      <c r="D65" s="4" t="s">
        <v>15</v>
      </c>
      <c r="E65" s="4" t="s">
        <v>16</v>
      </c>
      <c r="F65" s="4" t="s">
        <v>17</v>
      </c>
    </row>
    <row r="66" spans="1:6" ht="12.75">
      <c r="A66" s="87">
        <f aca="true" t="shared" si="1" ref="A66:F66">1+A88+A99</f>
        <v>1.5</v>
      </c>
      <c r="B66" s="87">
        <f t="shared" si="1"/>
        <v>1.5</v>
      </c>
      <c r="C66" s="87">
        <f t="shared" si="1"/>
        <v>1.5</v>
      </c>
      <c r="D66" s="87">
        <f t="shared" si="1"/>
        <v>1.5</v>
      </c>
      <c r="E66" s="87">
        <f t="shared" si="1"/>
        <v>1.5</v>
      </c>
      <c r="F66" s="87">
        <f t="shared" si="1"/>
        <v>1.5</v>
      </c>
    </row>
    <row r="68" spans="1:6" ht="12.75">
      <c r="A68" s="11" t="s">
        <v>52</v>
      </c>
      <c r="B68" s="8"/>
      <c r="C68" s="8"/>
      <c r="D68" s="8"/>
      <c r="E68" s="8"/>
      <c r="F68" s="8"/>
    </row>
    <row r="70" spans="2:4" ht="12.75">
      <c r="B70" t="s">
        <v>53</v>
      </c>
      <c r="D70" t="s">
        <v>70</v>
      </c>
    </row>
    <row r="71" spans="2:4" ht="12.75">
      <c r="B71" t="s">
        <v>54</v>
      </c>
      <c r="D71" t="s">
        <v>70</v>
      </c>
    </row>
    <row r="73" spans="1:6" ht="12.75">
      <c r="A73" s="4" t="s">
        <v>6</v>
      </c>
      <c r="B73" s="4" t="s">
        <v>7</v>
      </c>
      <c r="C73" s="4" t="s">
        <v>8</v>
      </c>
      <c r="D73" s="4" t="s">
        <v>9</v>
      </c>
      <c r="E73" s="4" t="s">
        <v>10</v>
      </c>
      <c r="F73" s="4" t="s">
        <v>11</v>
      </c>
    </row>
    <row r="74" spans="1:6" ht="12.75">
      <c r="A74" s="84">
        <v>0</v>
      </c>
      <c r="B74" s="84">
        <v>0</v>
      </c>
      <c r="C74" s="84">
        <v>0</v>
      </c>
      <c r="D74" s="84">
        <v>0</v>
      </c>
      <c r="E74" s="84">
        <v>0</v>
      </c>
      <c r="F74" s="84">
        <v>0</v>
      </c>
    </row>
    <row r="75" spans="1:6" ht="12.75">
      <c r="A75" s="4" t="s">
        <v>12</v>
      </c>
      <c r="B75" s="4" t="s">
        <v>13</v>
      </c>
      <c r="C75" s="4" t="s">
        <v>14</v>
      </c>
      <c r="D75" s="4" t="s">
        <v>15</v>
      </c>
      <c r="E75" s="4" t="s">
        <v>16</v>
      </c>
      <c r="F75" s="4" t="s">
        <v>17</v>
      </c>
    </row>
    <row r="76" spans="1:6" ht="12.75">
      <c r="A76" s="84">
        <v>0</v>
      </c>
      <c r="B76" s="84">
        <v>0</v>
      </c>
      <c r="C76" s="84">
        <v>0</v>
      </c>
      <c r="D76" s="84">
        <v>0</v>
      </c>
      <c r="E76" s="84">
        <v>0</v>
      </c>
      <c r="F76" s="84">
        <v>0</v>
      </c>
    </row>
    <row r="78" spans="1:6" ht="12.75">
      <c r="A78" s="11" t="s">
        <v>55</v>
      </c>
      <c r="B78" s="8"/>
      <c r="C78" s="8"/>
      <c r="D78" s="8"/>
      <c r="E78" s="8"/>
      <c r="F78" s="8"/>
    </row>
    <row r="79" spans="1:6" ht="12.75">
      <c r="A79" s="4" t="s">
        <v>56</v>
      </c>
      <c r="B79" s="4" t="s">
        <v>57</v>
      </c>
      <c r="C79" s="4" t="s">
        <v>58</v>
      </c>
      <c r="D79" t="s">
        <v>53</v>
      </c>
      <c r="F79" t="s">
        <v>70</v>
      </c>
    </row>
    <row r="80" spans="1:6" ht="12.75">
      <c r="A80" s="9" t="s">
        <v>70</v>
      </c>
      <c r="B80" s="4" t="s">
        <v>151</v>
      </c>
      <c r="C80" s="9" t="s">
        <v>70</v>
      </c>
      <c r="D80" t="s">
        <v>54</v>
      </c>
      <c r="F80" t="s">
        <v>70</v>
      </c>
    </row>
    <row r="82" spans="1:5" ht="12.75">
      <c r="A82" s="19" t="s">
        <v>127</v>
      </c>
      <c r="B82" s="85" t="s">
        <v>190</v>
      </c>
      <c r="D82" s="19" t="s">
        <v>71</v>
      </c>
      <c r="E82" s="86" t="s">
        <v>192</v>
      </c>
    </row>
    <row r="83" spans="1:2" ht="12.75">
      <c r="A83" s="19" t="s">
        <v>129</v>
      </c>
      <c r="B83" s="85" t="s">
        <v>191</v>
      </c>
    </row>
    <row r="85" spans="1:6" ht="12.75">
      <c r="A85" s="4" t="s">
        <v>6</v>
      </c>
      <c r="B85" s="4" t="s">
        <v>7</v>
      </c>
      <c r="C85" s="4" t="s">
        <v>8</v>
      </c>
      <c r="D85" s="4" t="s">
        <v>9</v>
      </c>
      <c r="E85" s="4" t="s">
        <v>10</v>
      </c>
      <c r="F85" s="4" t="s">
        <v>11</v>
      </c>
    </row>
    <row r="86" spans="1:6" ht="12.75">
      <c r="A86" s="12">
        <f>IF($B$82&lt;&gt;"",0.5,0)</f>
        <v>0.5</v>
      </c>
      <c r="B86" s="12">
        <f>IF($B$82&lt;&gt;"",0.5,0)</f>
        <v>0.5</v>
      </c>
      <c r="C86" s="12">
        <f>IF($B$82&lt;&gt;"",0.5,0)</f>
        <v>0.5</v>
      </c>
      <c r="D86" s="12">
        <f>IF($B$82&lt;&gt;"",0.5,0)</f>
        <v>0.5</v>
      </c>
      <c r="E86" s="12">
        <f>IF($B$82&lt;&gt;"",0.5,0)</f>
        <v>0.5</v>
      </c>
      <c r="F86" s="12">
        <f>IF($B$82&lt;&gt;"",0.5,0)</f>
        <v>0.5</v>
      </c>
    </row>
    <row r="87" spans="1:6" ht="12.75">
      <c r="A87" s="4" t="s">
        <v>12</v>
      </c>
      <c r="B87" s="4" t="s">
        <v>13</v>
      </c>
      <c r="C87" s="4" t="s">
        <v>14</v>
      </c>
      <c r="D87" s="4" t="s">
        <v>15</v>
      </c>
      <c r="E87" s="4" t="s">
        <v>16</v>
      </c>
      <c r="F87" s="4" t="s">
        <v>17</v>
      </c>
    </row>
    <row r="88" spans="1:6" ht="12.75">
      <c r="A88" s="12">
        <f aca="true" t="shared" si="2" ref="A88:F88">IF($B$82&lt;&gt;"",0.5,0)</f>
        <v>0.5</v>
      </c>
      <c r="B88" s="12">
        <f t="shared" si="2"/>
        <v>0.5</v>
      </c>
      <c r="C88" s="12">
        <f t="shared" si="2"/>
        <v>0.5</v>
      </c>
      <c r="D88" s="12">
        <f t="shared" si="2"/>
        <v>0.5</v>
      </c>
      <c r="E88" s="12">
        <f t="shared" si="2"/>
        <v>0.5</v>
      </c>
      <c r="F88" s="12">
        <f t="shared" si="2"/>
        <v>0.5</v>
      </c>
    </row>
    <row r="89" spans="1:6" ht="12.75">
      <c r="A89" s="10"/>
      <c r="B89" s="10"/>
      <c r="C89" s="10"/>
      <c r="D89" s="10"/>
      <c r="E89" s="10"/>
      <c r="F89" s="10"/>
    </row>
    <row r="90" spans="1:6" ht="12.75">
      <c r="A90" s="4" t="s">
        <v>56</v>
      </c>
      <c r="B90" s="4" t="s">
        <v>57</v>
      </c>
      <c r="C90" s="4" t="s">
        <v>58</v>
      </c>
      <c r="D90" t="s">
        <v>53</v>
      </c>
      <c r="F90" t="s">
        <v>70</v>
      </c>
    </row>
    <row r="91" spans="1:6" ht="12.75">
      <c r="A91" s="9" t="s">
        <v>70</v>
      </c>
      <c r="B91" s="9" t="s">
        <v>70</v>
      </c>
      <c r="C91" s="9" t="s">
        <v>70</v>
      </c>
      <c r="D91" t="s">
        <v>54</v>
      </c>
      <c r="F91" t="s">
        <v>70</v>
      </c>
    </row>
    <row r="93" spans="1:5" ht="12.75">
      <c r="A93" s="19" t="s">
        <v>127</v>
      </c>
      <c r="B93" s="85"/>
      <c r="D93" s="19" t="s">
        <v>71</v>
      </c>
      <c r="E93" s="86"/>
    </row>
    <row r="94" spans="1:2" ht="12.75">
      <c r="A94" s="19" t="s">
        <v>129</v>
      </c>
      <c r="B94" s="85"/>
    </row>
    <row r="96" spans="1:6" ht="12.75">
      <c r="A96" s="4" t="s">
        <v>6</v>
      </c>
      <c r="B96" s="4" t="s">
        <v>7</v>
      </c>
      <c r="C96" s="4" t="s">
        <v>8</v>
      </c>
      <c r="D96" s="4" t="s">
        <v>9</v>
      </c>
      <c r="E96" s="4" t="s">
        <v>10</v>
      </c>
      <c r="F96" s="4" t="s">
        <v>11</v>
      </c>
    </row>
    <row r="97" spans="1:6" ht="12.75">
      <c r="A97" s="12">
        <f>IF($B$93&lt;&gt;"",0.5,0)</f>
        <v>0</v>
      </c>
      <c r="B97" s="12">
        <f>IF($B$93&lt;&gt;"",0.5,0)</f>
        <v>0</v>
      </c>
      <c r="C97" s="12">
        <f>IF($B$93&lt;&gt;"",0.5,0)</f>
        <v>0</v>
      </c>
      <c r="D97" s="12">
        <f>IF($B$93&lt;&gt;"",0.5,0)</f>
        <v>0</v>
      </c>
      <c r="E97" s="12">
        <f>IF($B$93&lt;&gt;"",0.5,0)</f>
        <v>0</v>
      </c>
      <c r="F97" s="12">
        <f>IF($B$93&lt;&gt;"",0.5,0)</f>
        <v>0</v>
      </c>
    </row>
    <row r="98" spans="1:6" ht="12.75">
      <c r="A98" s="4" t="s">
        <v>12</v>
      </c>
      <c r="B98" s="4" t="s">
        <v>13</v>
      </c>
      <c r="C98" s="4" t="s">
        <v>14</v>
      </c>
      <c r="D98" s="4" t="s">
        <v>15</v>
      </c>
      <c r="E98" s="4" t="s">
        <v>16</v>
      </c>
      <c r="F98" s="4" t="s">
        <v>17</v>
      </c>
    </row>
    <row r="99" spans="1:6" ht="12.75">
      <c r="A99" s="12">
        <f aca="true" t="shared" si="3" ref="A99:F99">IF($B$93&lt;&gt;"",0.5,0)</f>
        <v>0</v>
      </c>
      <c r="B99" s="12">
        <f t="shared" si="3"/>
        <v>0</v>
      </c>
      <c r="C99" s="12">
        <f t="shared" si="3"/>
        <v>0</v>
      </c>
      <c r="D99" s="12">
        <f t="shared" si="3"/>
        <v>0</v>
      </c>
      <c r="E99" s="12">
        <f t="shared" si="3"/>
        <v>0</v>
      </c>
      <c r="F99" s="12">
        <f t="shared" si="3"/>
        <v>0</v>
      </c>
    </row>
    <row r="100" spans="1:6" ht="12.75">
      <c r="A100" s="10"/>
      <c r="B100" s="10"/>
      <c r="C100" s="10"/>
      <c r="D100" s="10"/>
      <c r="E100" s="10"/>
      <c r="F100" s="10"/>
    </row>
  </sheetData>
  <printOptions horizontalCentered="1"/>
  <pageMargins left="0" right="0" top="0.7874015748031497" bottom="0.3937007874015748" header="0.3937007874015748" footer="0.1968503937007874"/>
  <pageSetup horizontalDpi="600" verticalDpi="600" orientation="portrait" paperSize="9" r:id="rId1"/>
  <headerFooter alignWithMargins="0">
    <oddHeader>&amp;L&amp;"Arial,Bold"210&amp;C&amp;"Arial,Bold"&amp;11FISA FISCALA 1
(pentru venituri din salarii la functia de baza - FF1)&amp;R&amp;"Arial,Bold"&amp;11Anul 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Azofert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A.D.</dc:creator>
  <cp:keywords/>
  <dc:description/>
  <cp:lastModifiedBy>A.D.</cp:lastModifiedBy>
  <cp:lastPrinted>2005-02-08T14:49:16Z</cp:lastPrinted>
  <dcterms:created xsi:type="dcterms:W3CDTF">2002-01-29T12:14:13Z</dcterms:created>
  <dcterms:modified xsi:type="dcterms:W3CDTF">2003-10-17T16:50:55Z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